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Dzodzieva_Z\Desktop\11 сессия\БЕЛОВИКИ\Проекты-беловики\3. Внесение изменений июнь 2020\"/>
    </mc:Choice>
  </mc:AlternateContent>
  <bookViews>
    <workbookView xWindow="0" yWindow="0" windowWidth="19320" windowHeight="11835" tabRatio="871" activeTab="8"/>
  </bookViews>
  <sheets>
    <sheet name="Доходы 2020 " sheetId="22" r:id="rId1"/>
    <sheet name="Доходы 2021-2022" sheetId="24" r:id="rId2"/>
    <sheet name=" Ведомственная 2020 " sheetId="20" r:id="rId3"/>
    <sheet name="Ведомственная 2021-2022" sheetId="25" r:id="rId4"/>
    <sheet name="Расходы 2020" sheetId="21" r:id="rId5"/>
    <sheet name="Расходы 2021-2022" sheetId="26" r:id="rId6"/>
    <sheet name="МП, ВЦП и НПР 2020" sheetId="8" r:id="rId7"/>
    <sheet name="МП,ВЦП и НПР 2021-2022" sheetId="27" r:id="rId8"/>
    <sheet name="Источники 2020" sheetId="14" r:id="rId9"/>
    <sheet name="Источники 2021-2022" sheetId="23" r:id="rId10"/>
  </sheets>
  <definedNames>
    <definedName name="_xlnm._FilterDatabase" localSheetId="2" hidden="1">' Ведомственная 2020 '!$A$20:$I$920</definedName>
    <definedName name="_xlnm._FilterDatabase" localSheetId="3" hidden="1">'Ведомственная 2021-2022'!$A$20:$H$884</definedName>
    <definedName name="_xlnm._FilterDatabase" localSheetId="6" hidden="1">'МП, ВЦП и НПР 2020'!$A$21:$H$988</definedName>
    <definedName name="_xlnm._FilterDatabase" localSheetId="4" hidden="1">'Расходы 2020'!$A$20:$H$780</definedName>
    <definedName name="_xlnm._FilterDatabase" localSheetId="5" hidden="1">'Расходы 2021-2022'!$A$19:$G$750</definedName>
    <definedName name="_xlnm.Print_Titles" localSheetId="2">' Ведомственная 2020 '!$20:$20</definedName>
    <definedName name="_xlnm.Print_Titles" localSheetId="6">'МП, ВЦП и НПР 2020'!$21:$21</definedName>
    <definedName name="_xlnm.Print_Titles" localSheetId="4">'Расходы 2020'!$20:$20</definedName>
    <definedName name="_xlnm.Print_Area" localSheetId="2">' Ведомственная 2020 '!$A$1:$I$922</definedName>
    <definedName name="_xlnm.Print_Area" localSheetId="3">'Ведомственная 2021-2022'!$A$1:$H$886</definedName>
    <definedName name="_xlnm.Print_Area" localSheetId="0">'Доходы 2020 '!$A$1:$E$76</definedName>
    <definedName name="_xlnm.Print_Area" localSheetId="6">'МП, ВЦП и НПР 2020'!$A$1:$H$991</definedName>
    <definedName name="_xlnm.Print_Area" localSheetId="7">'МП,ВЦП и НПР 2021-2022'!$A$1:$G$956</definedName>
    <definedName name="_xlnm.Print_Area" localSheetId="4">'Расходы 2020'!$A$1:$H$783</definedName>
    <definedName name="_xlnm.Print_Area" localSheetId="5">'Расходы 2021-2022'!$A$1:$G$753</definedName>
  </definedNames>
  <calcPr calcId="152511"/>
  <fileRecoveryPr autoRecover="0"/>
</workbook>
</file>

<file path=xl/calcChain.xml><?xml version="1.0" encoding="utf-8"?>
<calcChain xmlns="http://schemas.openxmlformats.org/spreadsheetml/2006/main">
  <c r="H313" i="8" l="1"/>
  <c r="H312" i="8"/>
  <c r="H375" i="8"/>
  <c r="H376" i="8"/>
  <c r="H714" i="21"/>
  <c r="H713" i="21"/>
  <c r="H529" i="21"/>
  <c r="H528" i="21"/>
  <c r="I872" i="20"/>
  <c r="I871" i="20"/>
  <c r="I803" i="20"/>
  <c r="I802" i="20"/>
  <c r="H578" i="8" l="1"/>
  <c r="H577" i="8"/>
  <c r="H576" i="8"/>
  <c r="H575" i="8"/>
  <c r="H483" i="21"/>
  <c r="H482" i="21" s="1"/>
  <c r="H481" i="21"/>
  <c r="H480" i="21" s="1"/>
  <c r="I724" i="20"/>
  <c r="I722" i="20"/>
  <c r="H552" i="8" l="1"/>
  <c r="H536" i="8"/>
  <c r="H367" i="21"/>
  <c r="H326" i="21"/>
  <c r="I684" i="20"/>
  <c r="I659" i="20"/>
  <c r="H330" i="8" l="1"/>
  <c r="H331" i="8"/>
  <c r="H581" i="21"/>
  <c r="H582" i="21"/>
  <c r="I832" i="20"/>
  <c r="I831" i="20"/>
  <c r="H324" i="8" l="1"/>
  <c r="H325" i="8"/>
  <c r="H307" i="8"/>
  <c r="H306" i="8"/>
  <c r="H289" i="8"/>
  <c r="H534" i="8"/>
  <c r="H613" i="8"/>
  <c r="H694" i="8"/>
  <c r="H693" i="8" s="1"/>
  <c r="H692" i="8" s="1"/>
  <c r="H691" i="8" s="1"/>
  <c r="H650" i="8"/>
  <c r="H655" i="8"/>
  <c r="H578" i="21"/>
  <c r="H577" i="21"/>
  <c r="H525" i="21"/>
  <c r="H524" i="21"/>
  <c r="H506" i="21"/>
  <c r="H365" i="21"/>
  <c r="H438" i="21"/>
  <c r="H437" i="21" s="1"/>
  <c r="H499" i="21"/>
  <c r="H618" i="21"/>
  <c r="I827" i="20"/>
  <c r="I828" i="20"/>
  <c r="I799" i="20"/>
  <c r="I798" i="20"/>
  <c r="I784" i="20"/>
  <c r="I682" i="20"/>
  <c r="I571" i="20"/>
  <c r="I570" i="20" s="1"/>
  <c r="I590" i="20"/>
  <c r="I601" i="20"/>
  <c r="G711" i="27" l="1"/>
  <c r="F711" i="27"/>
  <c r="H574" i="8"/>
  <c r="H479" i="21"/>
  <c r="I720" i="20"/>
  <c r="H220" i="8" l="1"/>
  <c r="H406" i="21"/>
  <c r="I493" i="20"/>
  <c r="C45" i="23" l="1"/>
  <c r="C41" i="23"/>
  <c r="D45" i="23"/>
  <c r="D44" i="23"/>
  <c r="D43" i="23" s="1"/>
  <c r="D42" i="23" s="1"/>
  <c r="C44" i="23"/>
  <c r="C43" i="23" s="1"/>
  <c r="C42" i="23" s="1"/>
  <c r="D41" i="23"/>
  <c r="D40" i="23"/>
  <c r="D39" i="23" s="1"/>
  <c r="D38" i="23" s="1"/>
  <c r="C40" i="23"/>
  <c r="C39" i="23" s="1"/>
  <c r="C38" i="23" s="1"/>
  <c r="D37" i="23"/>
  <c r="C37" i="23"/>
  <c r="D35" i="23"/>
  <c r="D34" i="23" s="1"/>
  <c r="D33" i="23" s="1"/>
  <c r="C35" i="23"/>
  <c r="C34" i="23" s="1"/>
  <c r="C33" i="23" s="1"/>
  <c r="D32" i="23"/>
  <c r="C32" i="23"/>
  <c r="D31" i="23"/>
  <c r="C31" i="23"/>
  <c r="D29" i="23"/>
  <c r="C29" i="23"/>
  <c r="D28" i="23"/>
  <c r="C28" i="23"/>
  <c r="D27" i="23"/>
  <c r="C27" i="23"/>
  <c r="D26" i="23"/>
  <c r="C26" i="23"/>
  <c r="D25" i="23"/>
  <c r="D24" i="23" s="1"/>
  <c r="D23" i="23" s="1"/>
  <c r="C25" i="23"/>
  <c r="C24" i="23"/>
  <c r="C23" i="23" s="1"/>
  <c r="G691" i="27"/>
  <c r="G688" i="27" s="1"/>
  <c r="F691" i="27"/>
  <c r="F690" i="27" s="1"/>
  <c r="F689" i="27" s="1"/>
  <c r="F688" i="27" s="1"/>
  <c r="G686" i="27"/>
  <c r="G683" i="27" s="1"/>
  <c r="F686" i="27"/>
  <c r="F685" i="27" s="1"/>
  <c r="F684" i="27" s="1"/>
  <c r="F683" i="27" s="1"/>
  <c r="G951" i="27"/>
  <c r="G950" i="27" s="1"/>
  <c r="G949" i="27" s="1"/>
  <c r="G948" i="27" s="1"/>
  <c r="F951" i="27"/>
  <c r="F950" i="27" s="1"/>
  <c r="F949" i="27" s="1"/>
  <c r="F948" i="27" s="1"/>
  <c r="G946" i="27"/>
  <c r="G945" i="27" s="1"/>
  <c r="G944" i="27" s="1"/>
  <c r="G943" i="27" s="1"/>
  <c r="G942" i="27" s="1"/>
  <c r="F946" i="27"/>
  <c r="F945" i="27" s="1"/>
  <c r="F944" i="27" s="1"/>
  <c r="F943" i="27" s="1"/>
  <c r="F942" i="27" s="1"/>
  <c r="G940" i="27"/>
  <c r="G939" i="27" s="1"/>
  <c r="G938" i="27" s="1"/>
  <c r="G937" i="27" s="1"/>
  <c r="G936" i="27" s="1"/>
  <c r="F940" i="27"/>
  <c r="F939" i="27" s="1"/>
  <c r="F938" i="27" s="1"/>
  <c r="F937" i="27" s="1"/>
  <c r="F936" i="27" s="1"/>
  <c r="G934" i="27"/>
  <c r="G933" i="27" s="1"/>
  <c r="G932" i="27" s="1"/>
  <c r="G931" i="27" s="1"/>
  <c r="F934" i="27"/>
  <c r="F933" i="27" s="1"/>
  <c r="F932" i="27" s="1"/>
  <c r="F931" i="27" s="1"/>
  <c r="G929" i="27"/>
  <c r="G928" i="27" s="1"/>
  <c r="G927" i="27" s="1"/>
  <c r="G926" i="27" s="1"/>
  <c r="F929" i="27"/>
  <c r="F928" i="27" s="1"/>
  <c r="F927" i="27" s="1"/>
  <c r="F926" i="27" s="1"/>
  <c r="G924" i="27"/>
  <c r="G923" i="27" s="1"/>
  <c r="G922" i="27" s="1"/>
  <c r="G921" i="27" s="1"/>
  <c r="F924" i="27"/>
  <c r="F923" i="27" s="1"/>
  <c r="F922" i="27" s="1"/>
  <c r="F921" i="27" s="1"/>
  <c r="G919" i="27"/>
  <c r="G918" i="27" s="1"/>
  <c r="G917" i="27" s="1"/>
  <c r="G916" i="27" s="1"/>
  <c r="G915" i="27" s="1"/>
  <c r="F919" i="27"/>
  <c r="F918" i="27"/>
  <c r="F917" i="27" s="1"/>
  <c r="F916" i="27" s="1"/>
  <c r="F915" i="27" s="1"/>
  <c r="G913" i="27"/>
  <c r="G912" i="27" s="1"/>
  <c r="G911" i="27" s="1"/>
  <c r="G910" i="27" s="1"/>
  <c r="F913" i="27"/>
  <c r="F912" i="27" s="1"/>
  <c r="F911" i="27" s="1"/>
  <c r="F910" i="27" s="1"/>
  <c r="G908" i="27"/>
  <c r="G907" i="27" s="1"/>
  <c r="G906" i="27" s="1"/>
  <c r="G905" i="27" s="1"/>
  <c r="F908" i="27"/>
  <c r="F907" i="27" s="1"/>
  <c r="F906" i="27" s="1"/>
  <c r="F905" i="27" s="1"/>
  <c r="G903" i="27"/>
  <c r="F903" i="27"/>
  <c r="F902" i="27" s="1"/>
  <c r="F901" i="27" s="1"/>
  <c r="F900" i="27" s="1"/>
  <c r="G902" i="27"/>
  <c r="G901" i="27" s="1"/>
  <c r="G900" i="27" s="1"/>
  <c r="G898" i="27"/>
  <c r="F898" i="27"/>
  <c r="G896" i="27"/>
  <c r="F896" i="27"/>
  <c r="G895" i="27"/>
  <c r="G894" i="27" s="1"/>
  <c r="F895" i="27"/>
  <c r="F894" i="27" s="1"/>
  <c r="G888" i="27"/>
  <c r="G887" i="27" s="1"/>
  <c r="G886" i="27" s="1"/>
  <c r="G885" i="27" s="1"/>
  <c r="F888" i="27"/>
  <c r="F887" i="27"/>
  <c r="F886" i="27" s="1"/>
  <c r="F885" i="27" s="1"/>
  <c r="G883" i="27"/>
  <c r="G882" i="27" s="1"/>
  <c r="G881" i="27" s="1"/>
  <c r="G880" i="27" s="1"/>
  <c r="F883" i="27"/>
  <c r="F882" i="27" s="1"/>
  <c r="F881" i="27" s="1"/>
  <c r="F880" i="27" s="1"/>
  <c r="G878" i="27"/>
  <c r="G877" i="27" s="1"/>
  <c r="G876" i="27" s="1"/>
  <c r="G875" i="27" s="1"/>
  <c r="F878" i="27"/>
  <c r="F877" i="27"/>
  <c r="F876" i="27" s="1"/>
  <c r="F875" i="27" s="1"/>
  <c r="G873" i="27"/>
  <c r="G872" i="27" s="1"/>
  <c r="G871" i="27" s="1"/>
  <c r="G870" i="27" s="1"/>
  <c r="F873" i="27"/>
  <c r="F872" i="27" s="1"/>
  <c r="F871" i="27" s="1"/>
  <c r="F870" i="27" s="1"/>
  <c r="G868" i="27"/>
  <c r="G867" i="27" s="1"/>
  <c r="G866" i="27" s="1"/>
  <c r="G865" i="27" s="1"/>
  <c r="F868" i="27"/>
  <c r="F867" i="27"/>
  <c r="F866" i="27" s="1"/>
  <c r="F865" i="27" s="1"/>
  <c r="G863" i="27"/>
  <c r="F863" i="27"/>
  <c r="G861" i="27"/>
  <c r="F861" i="27"/>
  <c r="G859" i="27"/>
  <c r="F859" i="27"/>
  <c r="G854" i="27"/>
  <c r="G853" i="27" s="1"/>
  <c r="G852" i="27" s="1"/>
  <c r="G851" i="27" s="1"/>
  <c r="F854" i="27"/>
  <c r="F853" i="27" s="1"/>
  <c r="F852" i="27" s="1"/>
  <c r="F851" i="27" s="1"/>
  <c r="G849" i="27"/>
  <c r="G848" i="27" s="1"/>
  <c r="G847" i="27" s="1"/>
  <c r="G846" i="27" s="1"/>
  <c r="F849" i="27"/>
  <c r="F848" i="27"/>
  <c r="F847" i="27" s="1"/>
  <c r="F846" i="27" s="1"/>
  <c r="G844" i="27"/>
  <c r="F844" i="27"/>
  <c r="G842" i="27"/>
  <c r="F842" i="27"/>
  <c r="G840" i="27"/>
  <c r="F840" i="27"/>
  <c r="G835" i="27"/>
  <c r="G834" i="27" s="1"/>
  <c r="G833" i="27" s="1"/>
  <c r="G832" i="27" s="1"/>
  <c r="F835" i="27"/>
  <c r="F834" i="27" s="1"/>
  <c r="F833" i="27" s="1"/>
  <c r="F832" i="27" s="1"/>
  <c r="G830" i="27"/>
  <c r="F830" i="27"/>
  <c r="G828" i="27"/>
  <c r="F828" i="27"/>
  <c r="G826" i="27"/>
  <c r="G825" i="27" s="1"/>
  <c r="G824" i="27" s="1"/>
  <c r="G823" i="27" s="1"/>
  <c r="F826" i="27"/>
  <c r="G821" i="27"/>
  <c r="G820" i="27" s="1"/>
  <c r="G819" i="27" s="1"/>
  <c r="G818" i="27" s="1"/>
  <c r="F821" i="27"/>
  <c r="F820" i="27"/>
  <c r="F819" i="27" s="1"/>
  <c r="F818" i="27" s="1"/>
  <c r="G815" i="27"/>
  <c r="F815" i="27"/>
  <c r="G813" i="27"/>
  <c r="F813" i="27"/>
  <c r="G808" i="27"/>
  <c r="G807" i="27" s="1"/>
  <c r="G806" i="27" s="1"/>
  <c r="G805" i="27" s="1"/>
  <c r="F808" i="27"/>
  <c r="F807" i="27" s="1"/>
  <c r="F806" i="27" s="1"/>
  <c r="F805" i="27" s="1"/>
  <c r="G802" i="27"/>
  <c r="F802" i="27"/>
  <c r="F799" i="27" s="1"/>
  <c r="F798" i="27" s="1"/>
  <c r="G800" i="27"/>
  <c r="G799" i="27" s="1"/>
  <c r="G798" i="27" s="1"/>
  <c r="F800" i="27"/>
  <c r="G796" i="27"/>
  <c r="F796" i="27"/>
  <c r="F795" i="27" s="1"/>
  <c r="F794" i="27" s="1"/>
  <c r="G795" i="27"/>
  <c r="G794" i="27" s="1"/>
  <c r="G793" i="27" s="1"/>
  <c r="G791" i="27"/>
  <c r="F791" i="27"/>
  <c r="G789" i="27"/>
  <c r="G788" i="27" s="1"/>
  <c r="G787" i="27" s="1"/>
  <c r="G786" i="27" s="1"/>
  <c r="F789" i="27"/>
  <c r="F788" i="27" s="1"/>
  <c r="F787" i="27" s="1"/>
  <c r="F786" i="27" s="1"/>
  <c r="G784" i="27"/>
  <c r="G783" i="27" s="1"/>
  <c r="G782" i="27" s="1"/>
  <c r="G781" i="27" s="1"/>
  <c r="F784" i="27"/>
  <c r="F783" i="27"/>
  <c r="F782" i="27" s="1"/>
  <c r="F781" i="27" s="1"/>
  <c r="G778" i="27"/>
  <c r="F778" i="27"/>
  <c r="G776" i="27"/>
  <c r="F776" i="27"/>
  <c r="F775" i="27" s="1"/>
  <c r="F774" i="27" s="1"/>
  <c r="F773" i="27" s="1"/>
  <c r="G771" i="27"/>
  <c r="G770" i="27" s="1"/>
  <c r="G769" i="27" s="1"/>
  <c r="G768" i="27" s="1"/>
  <c r="F771" i="27"/>
  <c r="F770" i="27" s="1"/>
  <c r="F769" i="27" s="1"/>
  <c r="F768" i="27" s="1"/>
  <c r="G765" i="27"/>
  <c r="G764" i="27" s="1"/>
  <c r="G763" i="27" s="1"/>
  <c r="G762" i="27" s="1"/>
  <c r="F765" i="27"/>
  <c r="F764" i="27" s="1"/>
  <c r="F763" i="27" s="1"/>
  <c r="F762" i="27" s="1"/>
  <c r="G760" i="27"/>
  <c r="F760" i="27"/>
  <c r="G758" i="27"/>
  <c r="G757" i="27" s="1"/>
  <c r="G756" i="27" s="1"/>
  <c r="F758" i="27"/>
  <c r="G754" i="27"/>
  <c r="G753" i="27" s="1"/>
  <c r="G752" i="27" s="1"/>
  <c r="F754" i="27"/>
  <c r="F753" i="27" s="1"/>
  <c r="F752" i="27" s="1"/>
  <c r="G749" i="27"/>
  <c r="G748" i="27" s="1"/>
  <c r="G747" i="27" s="1"/>
  <c r="G746" i="27" s="1"/>
  <c r="F749" i="27"/>
  <c r="F748" i="27" s="1"/>
  <c r="F747" i="27" s="1"/>
  <c r="F746" i="27" s="1"/>
  <c r="G743" i="27"/>
  <c r="G742" i="27" s="1"/>
  <c r="G741" i="27" s="1"/>
  <c r="G740" i="27" s="1"/>
  <c r="G739" i="27" s="1"/>
  <c r="F743" i="27"/>
  <c r="F742" i="27" s="1"/>
  <c r="F741" i="27" s="1"/>
  <c r="F740" i="27" s="1"/>
  <c r="F739" i="27" s="1"/>
  <c r="G737" i="27"/>
  <c r="G736" i="27" s="1"/>
  <c r="G735" i="27" s="1"/>
  <c r="G734" i="27" s="1"/>
  <c r="G733" i="27" s="1"/>
  <c r="G732" i="27" s="1"/>
  <c r="F737" i="27"/>
  <c r="F736" i="27" s="1"/>
  <c r="F735" i="27" s="1"/>
  <c r="F734" i="27" s="1"/>
  <c r="F733" i="27" s="1"/>
  <c r="F732" i="27" s="1"/>
  <c r="G730" i="27"/>
  <c r="F730" i="27"/>
  <c r="G729" i="27"/>
  <c r="G728" i="27" s="1"/>
  <c r="G727" i="27" s="1"/>
  <c r="G726" i="27" s="1"/>
  <c r="G725" i="27" s="1"/>
  <c r="F729" i="27"/>
  <c r="F728" i="27" s="1"/>
  <c r="F727" i="27" s="1"/>
  <c r="F726" i="27" s="1"/>
  <c r="F725" i="27" s="1"/>
  <c r="G724" i="27"/>
  <c r="F724" i="27"/>
  <c r="F723" i="27" s="1"/>
  <c r="F722" i="27" s="1"/>
  <c r="F721" i="27" s="1"/>
  <c r="F720" i="27" s="1"/>
  <c r="G723" i="27"/>
  <c r="G722" i="27" s="1"/>
  <c r="G721" i="27" s="1"/>
  <c r="G720" i="27" s="1"/>
  <c r="G717" i="27"/>
  <c r="G716" i="27" s="1"/>
  <c r="G715" i="27" s="1"/>
  <c r="G714" i="27" s="1"/>
  <c r="G713" i="27" s="1"/>
  <c r="G712" i="27" s="1"/>
  <c r="F717" i="27"/>
  <c r="F716" i="27" s="1"/>
  <c r="F715" i="27" s="1"/>
  <c r="F714" i="27" s="1"/>
  <c r="F713" i="27" s="1"/>
  <c r="F712" i="27" s="1"/>
  <c r="G709" i="27"/>
  <c r="G708" i="27" s="1"/>
  <c r="G707" i="27" s="1"/>
  <c r="G706" i="27" s="1"/>
  <c r="G705" i="27" s="1"/>
  <c r="F709" i="27"/>
  <c r="F708" i="27" s="1"/>
  <c r="F707" i="27" s="1"/>
  <c r="F706" i="27" s="1"/>
  <c r="F705" i="27" s="1"/>
  <c r="G703" i="27"/>
  <c r="G702" i="27" s="1"/>
  <c r="G701" i="27" s="1"/>
  <c r="G700" i="27" s="1"/>
  <c r="G699" i="27" s="1"/>
  <c r="F703" i="27"/>
  <c r="F702" i="27" s="1"/>
  <c r="F701" i="27" s="1"/>
  <c r="F700" i="27" s="1"/>
  <c r="F699" i="27" s="1"/>
  <c r="G696" i="27"/>
  <c r="G695" i="27" s="1"/>
  <c r="G694" i="27" s="1"/>
  <c r="G693" i="27" s="1"/>
  <c r="F696" i="27"/>
  <c r="F695" i="27" s="1"/>
  <c r="F694" i="27" s="1"/>
  <c r="F693" i="27" s="1"/>
  <c r="G681" i="27"/>
  <c r="G680" i="27" s="1"/>
  <c r="G679" i="27" s="1"/>
  <c r="G678" i="27" s="1"/>
  <c r="F681" i="27"/>
  <c r="F680" i="27" s="1"/>
  <c r="F679" i="27" s="1"/>
  <c r="F678" i="27" s="1"/>
  <c r="G676" i="27"/>
  <c r="G675" i="27" s="1"/>
  <c r="G674" i="27" s="1"/>
  <c r="G673" i="27" s="1"/>
  <c r="F676" i="27"/>
  <c r="F675" i="27" s="1"/>
  <c r="F674" i="27" s="1"/>
  <c r="F673" i="27" s="1"/>
  <c r="G671" i="27"/>
  <c r="G670" i="27" s="1"/>
  <c r="G669" i="27" s="1"/>
  <c r="G668" i="27" s="1"/>
  <c r="F671" i="27"/>
  <c r="F670" i="27" s="1"/>
  <c r="F669" i="27" s="1"/>
  <c r="F668" i="27" s="1"/>
  <c r="G666" i="27"/>
  <c r="G665" i="27" s="1"/>
  <c r="G664" i="27" s="1"/>
  <c r="G663" i="27" s="1"/>
  <c r="F666" i="27"/>
  <c r="F665" i="27" s="1"/>
  <c r="F664" i="27" s="1"/>
  <c r="F663" i="27" s="1"/>
  <c r="G661" i="27"/>
  <c r="G660" i="27" s="1"/>
  <c r="G659" i="27" s="1"/>
  <c r="G658" i="27" s="1"/>
  <c r="F661" i="27"/>
  <c r="F660" i="27" s="1"/>
  <c r="F659" i="27" s="1"/>
  <c r="F658" i="27" s="1"/>
  <c r="G656" i="27"/>
  <c r="F656" i="27"/>
  <c r="F655" i="27" s="1"/>
  <c r="F654" i="27" s="1"/>
  <c r="F653" i="27" s="1"/>
  <c r="G655" i="27"/>
  <c r="G654" i="27" s="1"/>
  <c r="G653" i="27" s="1"/>
  <c r="G651" i="27"/>
  <c r="G650" i="27" s="1"/>
  <c r="G649" i="27" s="1"/>
  <c r="G648" i="27" s="1"/>
  <c r="F651" i="27"/>
  <c r="F650" i="27" s="1"/>
  <c r="F649" i="27" s="1"/>
  <c r="F648" i="27" s="1"/>
  <c r="G646" i="27"/>
  <c r="G645" i="27" s="1"/>
  <c r="G644" i="27" s="1"/>
  <c r="G643" i="27" s="1"/>
  <c r="F646" i="27"/>
  <c r="F645" i="27" s="1"/>
  <c r="F644" i="27" s="1"/>
  <c r="F643" i="27" s="1"/>
  <c r="G641" i="27"/>
  <c r="G640" i="27" s="1"/>
  <c r="G639" i="27" s="1"/>
  <c r="G638" i="27" s="1"/>
  <c r="F641" i="27"/>
  <c r="F640" i="27" s="1"/>
  <c r="F639" i="27" s="1"/>
  <c r="F638" i="27" s="1"/>
  <c r="G636" i="27"/>
  <c r="G635" i="27" s="1"/>
  <c r="G634" i="27" s="1"/>
  <c r="G633" i="27" s="1"/>
  <c r="F636" i="27"/>
  <c r="F635" i="27" s="1"/>
  <c r="F634" i="27" s="1"/>
  <c r="F633" i="27" s="1"/>
  <c r="G631" i="27"/>
  <c r="F631" i="27"/>
  <c r="G629" i="27"/>
  <c r="F629" i="27"/>
  <c r="F628" i="27" s="1"/>
  <c r="F627" i="27" s="1"/>
  <c r="F626" i="27" s="1"/>
  <c r="F605" i="27" s="1"/>
  <c r="G624" i="27"/>
  <c r="G623" i="27" s="1"/>
  <c r="G622" i="27" s="1"/>
  <c r="G621" i="27" s="1"/>
  <c r="F624" i="27"/>
  <c r="F623" i="27" s="1"/>
  <c r="F622" i="27" s="1"/>
  <c r="F621" i="27" s="1"/>
  <c r="G619" i="27"/>
  <c r="G618" i="27" s="1"/>
  <c r="G617" i="27" s="1"/>
  <c r="G616" i="27" s="1"/>
  <c r="F619" i="27"/>
  <c r="F618" i="27" s="1"/>
  <c r="F617" i="27" s="1"/>
  <c r="F616" i="27" s="1"/>
  <c r="G614" i="27"/>
  <c r="G613" i="27" s="1"/>
  <c r="G612" i="27" s="1"/>
  <c r="G611" i="27" s="1"/>
  <c r="F614" i="27"/>
  <c r="F613" i="27" s="1"/>
  <c r="F612" i="27" s="1"/>
  <c r="F611" i="27" s="1"/>
  <c r="G609" i="27"/>
  <c r="G608" i="27" s="1"/>
  <c r="G607" i="27" s="1"/>
  <c r="G606" i="27" s="1"/>
  <c r="F609" i="27"/>
  <c r="F608" i="27" s="1"/>
  <c r="F607" i="27" s="1"/>
  <c r="F606" i="27" s="1"/>
  <c r="G603" i="27"/>
  <c r="F603" i="27"/>
  <c r="G601" i="27"/>
  <c r="G600" i="27" s="1"/>
  <c r="G599" i="27" s="1"/>
  <c r="G598" i="27" s="1"/>
  <c r="G592" i="27" s="1"/>
  <c r="G591" i="27" s="1"/>
  <c r="F601" i="27"/>
  <c r="F600" i="27" s="1"/>
  <c r="F599" i="27" s="1"/>
  <c r="F598" i="27" s="1"/>
  <c r="F592" i="27" s="1"/>
  <c r="F591" i="27" s="1"/>
  <c r="G596" i="27"/>
  <c r="G595" i="27" s="1"/>
  <c r="G594" i="27" s="1"/>
  <c r="F596" i="27"/>
  <c r="F595" i="27" s="1"/>
  <c r="F594" i="27" s="1"/>
  <c r="G589" i="27"/>
  <c r="G588" i="27" s="1"/>
  <c r="G587" i="27" s="1"/>
  <c r="G586" i="27" s="1"/>
  <c r="F589" i="27"/>
  <c r="F588" i="27" s="1"/>
  <c r="F587" i="27" s="1"/>
  <c r="F586" i="27" s="1"/>
  <c r="G584" i="27"/>
  <c r="G583" i="27" s="1"/>
  <c r="G582" i="27" s="1"/>
  <c r="G581" i="27" s="1"/>
  <c r="F584" i="27"/>
  <c r="F583" i="27" s="1"/>
  <c r="F582" i="27" s="1"/>
  <c r="F581" i="27" s="1"/>
  <c r="G579" i="27"/>
  <c r="G578" i="27" s="1"/>
  <c r="G577" i="27" s="1"/>
  <c r="G576" i="27" s="1"/>
  <c r="F579" i="27"/>
  <c r="F578" i="27" s="1"/>
  <c r="F577" i="27" s="1"/>
  <c r="F576" i="27" s="1"/>
  <c r="G574" i="27"/>
  <c r="G573" i="27" s="1"/>
  <c r="G572" i="27" s="1"/>
  <c r="G571" i="27" s="1"/>
  <c r="F574" i="27"/>
  <c r="F573" i="27" s="1"/>
  <c r="F572" i="27" s="1"/>
  <c r="F571" i="27" s="1"/>
  <c r="G569" i="27"/>
  <c r="F569" i="27"/>
  <c r="G567" i="27"/>
  <c r="F567" i="27"/>
  <c r="G565" i="27"/>
  <c r="G564" i="27" s="1"/>
  <c r="G563" i="27" s="1"/>
  <c r="G562" i="27" s="1"/>
  <c r="G561" i="27" s="1"/>
  <c r="F565" i="27"/>
  <c r="F564" i="27" s="1"/>
  <c r="F563" i="27" s="1"/>
  <c r="F562" i="27" s="1"/>
  <c r="F561" i="27" s="1"/>
  <c r="G559" i="27"/>
  <c r="G558" i="27" s="1"/>
  <c r="G557" i="27" s="1"/>
  <c r="G556" i="27" s="1"/>
  <c r="F559" i="27"/>
  <c r="F558" i="27" s="1"/>
  <c r="F557" i="27" s="1"/>
  <c r="F556" i="27" s="1"/>
  <c r="G554" i="27"/>
  <c r="G553" i="27" s="1"/>
  <c r="G552" i="27" s="1"/>
  <c r="G551" i="27" s="1"/>
  <c r="F554" i="27"/>
  <c r="F553" i="27" s="1"/>
  <c r="F552" i="27" s="1"/>
  <c r="F551" i="27" s="1"/>
  <c r="G548" i="27"/>
  <c r="G547" i="27" s="1"/>
  <c r="G546" i="27" s="1"/>
  <c r="G545" i="27" s="1"/>
  <c r="F548" i="27"/>
  <c r="F547" i="27" s="1"/>
  <c r="F546" i="27" s="1"/>
  <c r="F545" i="27" s="1"/>
  <c r="G543" i="27"/>
  <c r="G542" i="27" s="1"/>
  <c r="G541" i="27" s="1"/>
  <c r="G540" i="27" s="1"/>
  <c r="F543" i="27"/>
  <c r="F542" i="27" s="1"/>
  <c r="F541" i="27" s="1"/>
  <c r="F540" i="27" s="1"/>
  <c r="G538" i="27"/>
  <c r="G537" i="27" s="1"/>
  <c r="G536" i="27" s="1"/>
  <c r="G535" i="27" s="1"/>
  <c r="F538" i="27"/>
  <c r="F537" i="27" s="1"/>
  <c r="F536" i="27" s="1"/>
  <c r="F535" i="27" s="1"/>
  <c r="G533" i="27"/>
  <c r="G532" i="27" s="1"/>
  <c r="G531" i="27" s="1"/>
  <c r="G530" i="27" s="1"/>
  <c r="F533" i="27"/>
  <c r="F532" i="27" s="1"/>
  <c r="F531" i="27" s="1"/>
  <c r="F530" i="27" s="1"/>
  <c r="G527" i="27"/>
  <c r="F527" i="27"/>
  <c r="G525" i="27"/>
  <c r="G524" i="27" s="1"/>
  <c r="G523" i="27" s="1"/>
  <c r="G522" i="27" s="1"/>
  <c r="G521" i="27" s="1"/>
  <c r="F525" i="27"/>
  <c r="G519" i="27"/>
  <c r="G518" i="27" s="1"/>
  <c r="G517" i="27" s="1"/>
  <c r="G516" i="27" s="1"/>
  <c r="F519" i="27"/>
  <c r="F518" i="27" s="1"/>
  <c r="F517" i="27" s="1"/>
  <c r="F516" i="27" s="1"/>
  <c r="G514" i="27"/>
  <c r="G513" i="27" s="1"/>
  <c r="G512" i="27" s="1"/>
  <c r="G511" i="27" s="1"/>
  <c r="F514" i="27"/>
  <c r="F513" i="27" s="1"/>
  <c r="F512" i="27" s="1"/>
  <c r="F511" i="27" s="1"/>
  <c r="G509" i="27"/>
  <c r="G508" i="27" s="1"/>
  <c r="G507" i="27" s="1"/>
  <c r="G506" i="27" s="1"/>
  <c r="F509" i="27"/>
  <c r="F508" i="27" s="1"/>
  <c r="F507" i="27" s="1"/>
  <c r="F506" i="27" s="1"/>
  <c r="G503" i="27"/>
  <c r="G502" i="27" s="1"/>
  <c r="G501" i="27" s="1"/>
  <c r="G500" i="27" s="1"/>
  <c r="F503" i="27"/>
  <c r="F502" i="27" s="1"/>
  <c r="F501" i="27" s="1"/>
  <c r="F500" i="27" s="1"/>
  <c r="G498" i="27"/>
  <c r="G497" i="27" s="1"/>
  <c r="G496" i="27" s="1"/>
  <c r="G495" i="27" s="1"/>
  <c r="F498" i="27"/>
  <c r="F497" i="27" s="1"/>
  <c r="F496" i="27" s="1"/>
  <c r="F495" i="27" s="1"/>
  <c r="G492" i="27"/>
  <c r="G491" i="27" s="1"/>
  <c r="G490" i="27" s="1"/>
  <c r="G489" i="27" s="1"/>
  <c r="F492" i="27"/>
  <c r="F491" i="27" s="1"/>
  <c r="F490" i="27" s="1"/>
  <c r="F489" i="27" s="1"/>
  <c r="G487" i="27"/>
  <c r="G486" i="27" s="1"/>
  <c r="G485" i="27" s="1"/>
  <c r="G484" i="27" s="1"/>
  <c r="F487" i="27"/>
  <c r="F486" i="27" s="1"/>
  <c r="F485" i="27" s="1"/>
  <c r="F484" i="27" s="1"/>
  <c r="G482" i="27"/>
  <c r="G481" i="27" s="1"/>
  <c r="G480" i="27" s="1"/>
  <c r="G479" i="27" s="1"/>
  <c r="F482" i="27"/>
  <c r="F481" i="27" s="1"/>
  <c r="F480" i="27" s="1"/>
  <c r="F479" i="27" s="1"/>
  <c r="G477" i="27"/>
  <c r="G476" i="27" s="1"/>
  <c r="G475" i="27" s="1"/>
  <c r="G474" i="27" s="1"/>
  <c r="F477" i="27"/>
  <c r="F476" i="27" s="1"/>
  <c r="F475" i="27" s="1"/>
  <c r="F474" i="27" s="1"/>
  <c r="G470" i="27"/>
  <c r="F470" i="27"/>
  <c r="G469" i="27"/>
  <c r="G468" i="27" s="1"/>
  <c r="G467" i="27" s="1"/>
  <c r="G466" i="27" s="1"/>
  <c r="G465" i="27" s="1"/>
  <c r="F469" i="27"/>
  <c r="F468" i="27" s="1"/>
  <c r="F467" i="27"/>
  <c r="F466" i="27" s="1"/>
  <c r="F465" i="27" s="1"/>
  <c r="G464" i="27"/>
  <c r="G463" i="27" s="1"/>
  <c r="G462" i="27" s="1"/>
  <c r="G461" i="27" s="1"/>
  <c r="G460" i="27" s="1"/>
  <c r="F464" i="27"/>
  <c r="F463" i="27" s="1"/>
  <c r="F462" i="27" s="1"/>
  <c r="F461" i="27" s="1"/>
  <c r="F460" i="27" s="1"/>
  <c r="G455" i="27"/>
  <c r="G454" i="27" s="1"/>
  <c r="G453" i="27" s="1"/>
  <c r="G452" i="27" s="1"/>
  <c r="F455" i="27"/>
  <c r="F454" i="27" s="1"/>
  <c r="F453" i="27" s="1"/>
  <c r="F452" i="27" s="1"/>
  <c r="G450" i="27"/>
  <c r="G449" i="27" s="1"/>
  <c r="G448" i="27" s="1"/>
  <c r="G447" i="27" s="1"/>
  <c r="F450" i="27"/>
  <c r="F449" i="27" s="1"/>
  <c r="F448" i="27" s="1"/>
  <c r="F447" i="27" s="1"/>
  <c r="G445" i="27"/>
  <c r="G444" i="27" s="1"/>
  <c r="G443" i="27" s="1"/>
  <c r="G442" i="27" s="1"/>
  <c r="G441" i="27" s="1"/>
  <c r="F445" i="27"/>
  <c r="F444" i="27" s="1"/>
  <c r="F443" i="27" s="1"/>
  <c r="F442" i="27" s="1"/>
  <c r="F441" i="27" s="1"/>
  <c r="G439" i="27"/>
  <c r="G438" i="27" s="1"/>
  <c r="G437" i="27" s="1"/>
  <c r="G436" i="27" s="1"/>
  <c r="G435" i="27" s="1"/>
  <c r="F439" i="27"/>
  <c r="F438" i="27" s="1"/>
  <c r="F437" i="27" s="1"/>
  <c r="F436" i="27" s="1"/>
  <c r="F435" i="27" s="1"/>
  <c r="G432" i="27"/>
  <c r="G431" i="27" s="1"/>
  <c r="G430" i="27" s="1"/>
  <c r="G429" i="27" s="1"/>
  <c r="F432" i="27"/>
  <c r="F431" i="27" s="1"/>
  <c r="F430" i="27" s="1"/>
  <c r="F429" i="27" s="1"/>
  <c r="G427" i="27"/>
  <c r="G426" i="27" s="1"/>
  <c r="G425" i="27" s="1"/>
  <c r="G424" i="27" s="1"/>
  <c r="F427" i="27"/>
  <c r="F426" i="27" s="1"/>
  <c r="F425" i="27" s="1"/>
  <c r="F424" i="27" s="1"/>
  <c r="G422" i="27"/>
  <c r="G421" i="27" s="1"/>
  <c r="G420" i="27" s="1"/>
  <c r="G419" i="27" s="1"/>
  <c r="F422" i="27"/>
  <c r="F421" i="27" s="1"/>
  <c r="F420" i="27" s="1"/>
  <c r="F419" i="27" s="1"/>
  <c r="G416" i="27"/>
  <c r="G415" i="27" s="1"/>
  <c r="G414" i="27" s="1"/>
  <c r="G413" i="27" s="1"/>
  <c r="F416" i="27"/>
  <c r="F415" i="27" s="1"/>
  <c r="F414" i="27" s="1"/>
  <c r="F413" i="27" s="1"/>
  <c r="G411" i="27"/>
  <c r="G410" i="27" s="1"/>
  <c r="G409" i="27" s="1"/>
  <c r="G408" i="27" s="1"/>
  <c r="F411" i="27"/>
  <c r="F410" i="27" s="1"/>
  <c r="F409" i="27" s="1"/>
  <c r="F408" i="27" s="1"/>
  <c r="G406" i="27"/>
  <c r="G405" i="27" s="1"/>
  <c r="G404" i="27" s="1"/>
  <c r="G403" i="27" s="1"/>
  <c r="F406" i="27"/>
  <c r="F405" i="27" s="1"/>
  <c r="F404" i="27" s="1"/>
  <c r="F403" i="27" s="1"/>
  <c r="G401" i="27"/>
  <c r="G400" i="27" s="1"/>
  <c r="G399" i="27" s="1"/>
  <c r="G398" i="27" s="1"/>
  <c r="F401" i="27"/>
  <c r="F400" i="27" s="1"/>
  <c r="F399" i="27" s="1"/>
  <c r="F398" i="27" s="1"/>
  <c r="G396" i="27"/>
  <c r="G395" i="27" s="1"/>
  <c r="G394" i="27" s="1"/>
  <c r="G393" i="27" s="1"/>
  <c r="F396" i="27"/>
  <c r="F395" i="27" s="1"/>
  <c r="F394" i="27" s="1"/>
  <c r="F393" i="27" s="1"/>
  <c r="G391" i="27"/>
  <c r="G390" i="27" s="1"/>
  <c r="G389" i="27" s="1"/>
  <c r="G388" i="27" s="1"/>
  <c r="F391" i="27"/>
  <c r="F390" i="27" s="1"/>
  <c r="F389" i="27" s="1"/>
  <c r="F388" i="27" s="1"/>
  <c r="G386" i="27"/>
  <c r="G385" i="27" s="1"/>
  <c r="G384" i="27" s="1"/>
  <c r="G383" i="27" s="1"/>
  <c r="F386" i="27"/>
  <c r="F385" i="27" s="1"/>
  <c r="F384" i="27" s="1"/>
  <c r="F383" i="27" s="1"/>
  <c r="G379" i="27"/>
  <c r="F379" i="27"/>
  <c r="G378" i="27"/>
  <c r="G377" i="27" s="1"/>
  <c r="G376" i="27" s="1"/>
  <c r="G375" i="27" s="1"/>
  <c r="G374" i="27" s="1"/>
  <c r="F378" i="27"/>
  <c r="F377" i="27" s="1"/>
  <c r="F376" i="27" s="1"/>
  <c r="F375" i="27" s="1"/>
  <c r="F374" i="27" s="1"/>
  <c r="G373" i="27"/>
  <c r="G372" i="27" s="1"/>
  <c r="G371" i="27" s="1"/>
  <c r="G370" i="27" s="1"/>
  <c r="G369" i="27" s="1"/>
  <c r="F373" i="27"/>
  <c r="F372" i="27"/>
  <c r="F371" i="27" s="1"/>
  <c r="F370" i="27" s="1"/>
  <c r="F369" i="27" s="1"/>
  <c r="G364" i="27"/>
  <c r="G363" i="27" s="1"/>
  <c r="G362" i="27" s="1"/>
  <c r="G361" i="27" s="1"/>
  <c r="F364" i="27"/>
  <c r="F363" i="27" s="1"/>
  <c r="F362" i="27" s="1"/>
  <c r="F361" i="27" s="1"/>
  <c r="G358" i="27"/>
  <c r="G357" i="27" s="1"/>
  <c r="G356" i="27" s="1"/>
  <c r="G355" i="27" s="1"/>
  <c r="F358" i="27"/>
  <c r="F357" i="27" s="1"/>
  <c r="F356" i="27" s="1"/>
  <c r="F355" i="27" s="1"/>
  <c r="G352" i="27"/>
  <c r="G351" i="27" s="1"/>
  <c r="G350" i="27" s="1"/>
  <c r="G349" i="27" s="1"/>
  <c r="F352" i="27"/>
  <c r="F351" i="27" s="1"/>
  <c r="F350" i="27" s="1"/>
  <c r="F349" i="27" s="1"/>
  <c r="G347" i="27"/>
  <c r="G346" i="27" s="1"/>
  <c r="G345" i="27" s="1"/>
  <c r="G344" i="27" s="1"/>
  <c r="F347" i="27"/>
  <c r="F346" i="27" s="1"/>
  <c r="F345" i="27" s="1"/>
  <c r="F344" i="27" s="1"/>
  <c r="G341" i="27"/>
  <c r="F341" i="27"/>
  <c r="G339" i="27"/>
  <c r="F339" i="27"/>
  <c r="G337" i="27"/>
  <c r="G336" i="27" s="1"/>
  <c r="G335" i="27" s="1"/>
  <c r="G334" i="27" s="1"/>
  <c r="F337" i="27"/>
  <c r="F336" i="27" s="1"/>
  <c r="F335" i="27" s="1"/>
  <c r="F334" i="27" s="1"/>
  <c r="G332" i="27"/>
  <c r="F332" i="27"/>
  <c r="G330" i="27"/>
  <c r="F330" i="27"/>
  <c r="G325" i="27"/>
  <c r="F325" i="27"/>
  <c r="G324" i="27"/>
  <c r="G323" i="27" s="1"/>
  <c r="F324" i="27"/>
  <c r="F323" i="27" s="1"/>
  <c r="G322" i="27"/>
  <c r="G321" i="27" s="1"/>
  <c r="F322" i="27"/>
  <c r="F321" i="27" s="1"/>
  <c r="G313" i="27"/>
  <c r="G312" i="27" s="1"/>
  <c r="G311" i="27" s="1"/>
  <c r="G310" i="27" s="1"/>
  <c r="F313" i="27"/>
  <c r="F312" i="27" s="1"/>
  <c r="F311" i="27" s="1"/>
  <c r="F310" i="27" s="1"/>
  <c r="G307" i="27"/>
  <c r="G306" i="27" s="1"/>
  <c r="G305" i="27" s="1"/>
  <c r="G304" i="27" s="1"/>
  <c r="F307" i="27"/>
  <c r="F306" i="27" s="1"/>
  <c r="F305" i="27" s="1"/>
  <c r="F304" i="27" s="1"/>
  <c r="G301" i="27"/>
  <c r="G300" i="27" s="1"/>
  <c r="G299" i="27" s="1"/>
  <c r="G298" i="27" s="1"/>
  <c r="F301" i="27"/>
  <c r="F300" i="27"/>
  <c r="F299" i="27" s="1"/>
  <c r="F298" i="27" s="1"/>
  <c r="G295" i="27"/>
  <c r="G294" i="27" s="1"/>
  <c r="G293" i="27" s="1"/>
  <c r="G292" i="27" s="1"/>
  <c r="F295" i="27"/>
  <c r="F294" i="27" s="1"/>
  <c r="F293" i="27" s="1"/>
  <c r="F292" i="27" s="1"/>
  <c r="G289" i="27"/>
  <c r="G288" i="27" s="1"/>
  <c r="G287" i="27" s="1"/>
  <c r="G286" i="27" s="1"/>
  <c r="F289" i="27"/>
  <c r="F288" i="27" s="1"/>
  <c r="F287" i="27" s="1"/>
  <c r="F286" i="27" s="1"/>
  <c r="G283" i="27"/>
  <c r="G282" i="27" s="1"/>
  <c r="G281" i="27" s="1"/>
  <c r="G280" i="27" s="1"/>
  <c r="F283" i="27"/>
  <c r="F282" i="27" s="1"/>
  <c r="F281" i="27" s="1"/>
  <c r="F280" i="27" s="1"/>
  <c r="G277" i="27"/>
  <c r="G276" i="27" s="1"/>
  <c r="G275" i="27" s="1"/>
  <c r="G274" i="27" s="1"/>
  <c r="F277" i="27"/>
  <c r="F276" i="27"/>
  <c r="F275" i="27" s="1"/>
  <c r="F274" i="27" s="1"/>
  <c r="G270" i="27"/>
  <c r="G269" i="27" s="1"/>
  <c r="G268" i="27" s="1"/>
  <c r="G267" i="27" s="1"/>
  <c r="F270" i="27"/>
  <c r="F269" i="27" s="1"/>
  <c r="F268" i="27" s="1"/>
  <c r="F267" i="27" s="1"/>
  <c r="G265" i="27"/>
  <c r="G264" i="27" s="1"/>
  <c r="G263" i="27" s="1"/>
  <c r="G262" i="27" s="1"/>
  <c r="F265" i="27"/>
  <c r="F264" i="27" s="1"/>
  <c r="F263" i="27" s="1"/>
  <c r="F262" i="27" s="1"/>
  <c r="G260" i="27"/>
  <c r="G259" i="27" s="1"/>
  <c r="G258" i="27" s="1"/>
  <c r="G257" i="27" s="1"/>
  <c r="F260" i="27"/>
  <c r="F259" i="27" s="1"/>
  <c r="F258" i="27" s="1"/>
  <c r="F257" i="27" s="1"/>
  <c r="G255" i="27"/>
  <c r="G254" i="27" s="1"/>
  <c r="G253" i="27" s="1"/>
  <c r="G252" i="27" s="1"/>
  <c r="F255" i="27"/>
  <c r="F254" i="27" s="1"/>
  <c r="F253" i="27" s="1"/>
  <c r="F252" i="27" s="1"/>
  <c r="G250" i="27"/>
  <c r="G249" i="27" s="1"/>
  <c r="G248" i="27" s="1"/>
  <c r="G247" i="27" s="1"/>
  <c r="F250" i="27"/>
  <c r="F249" i="27" s="1"/>
  <c r="F248" i="27" s="1"/>
  <c r="F247" i="27" s="1"/>
  <c r="G244" i="27"/>
  <c r="G243" i="27" s="1"/>
  <c r="G242" i="27" s="1"/>
  <c r="G241" i="27" s="1"/>
  <c r="F244" i="27"/>
  <c r="F243" i="27" s="1"/>
  <c r="F242" i="27" s="1"/>
  <c r="F241" i="27" s="1"/>
  <c r="G240" i="27"/>
  <c r="G239" i="27"/>
  <c r="G238" i="27" s="1"/>
  <c r="G237" i="27" s="1"/>
  <c r="G236" i="27" s="1"/>
  <c r="F239" i="27"/>
  <c r="F238" i="27" s="1"/>
  <c r="F237" i="27" s="1"/>
  <c r="F236" i="27" s="1"/>
  <c r="G234" i="27"/>
  <c r="F234" i="27"/>
  <c r="G233" i="27"/>
  <c r="G232" i="27" s="1"/>
  <c r="G231" i="27" s="1"/>
  <c r="G230" i="27" s="1"/>
  <c r="G229" i="27" s="1"/>
  <c r="F233" i="27"/>
  <c r="F232" i="27" s="1"/>
  <c r="F231" i="27" s="1"/>
  <c r="F230" i="27" s="1"/>
  <c r="F229" i="27" s="1"/>
  <c r="G228" i="27"/>
  <c r="G227" i="27" s="1"/>
  <c r="G226" i="27" s="1"/>
  <c r="G225" i="27" s="1"/>
  <c r="G224" i="27" s="1"/>
  <c r="F228" i="27"/>
  <c r="F227" i="27" s="1"/>
  <c r="F226" i="27" s="1"/>
  <c r="F225" i="27" s="1"/>
  <c r="F224" i="27" s="1"/>
  <c r="G220" i="27"/>
  <c r="G219" i="27" s="1"/>
  <c r="G218" i="27" s="1"/>
  <c r="G217" i="27" s="1"/>
  <c r="F220" i="27"/>
  <c r="F219" i="27" s="1"/>
  <c r="F218" i="27" s="1"/>
  <c r="F217" i="27" s="1"/>
  <c r="G215" i="27"/>
  <c r="G214" i="27" s="1"/>
  <c r="G213" i="27" s="1"/>
  <c r="G212" i="27" s="1"/>
  <c r="F215" i="27"/>
  <c r="F214" i="27" s="1"/>
  <c r="F213" i="27" s="1"/>
  <c r="F212" i="27" s="1"/>
  <c r="G210" i="27"/>
  <c r="F210" i="27"/>
  <c r="G209" i="27"/>
  <c r="G208" i="27" s="1"/>
  <c r="F209" i="27"/>
  <c r="F208" i="27" s="1"/>
  <c r="G207" i="27"/>
  <c r="G206" i="27" s="1"/>
  <c r="F207" i="27"/>
  <c r="F206" i="27" s="1"/>
  <c r="G201" i="27"/>
  <c r="G200" i="27" s="1"/>
  <c r="G199" i="27" s="1"/>
  <c r="G198" i="27" s="1"/>
  <c r="F201" i="27"/>
  <c r="F200" i="27" s="1"/>
  <c r="F199" i="27" s="1"/>
  <c r="F198" i="27" s="1"/>
  <c r="G196" i="27"/>
  <c r="G195" i="27" s="1"/>
  <c r="G194" i="27" s="1"/>
  <c r="G193" i="27" s="1"/>
  <c r="F196" i="27"/>
  <c r="F195" i="27" s="1"/>
  <c r="F194" i="27" s="1"/>
  <c r="F193" i="27" s="1"/>
  <c r="G191" i="27"/>
  <c r="G190" i="27" s="1"/>
  <c r="G189" i="27" s="1"/>
  <c r="G188" i="27" s="1"/>
  <c r="F191" i="27"/>
  <c r="F190" i="27" s="1"/>
  <c r="F189" i="27" s="1"/>
  <c r="F188" i="27" s="1"/>
  <c r="G186" i="27"/>
  <c r="G185" i="27" s="1"/>
  <c r="G184" i="27" s="1"/>
  <c r="G183" i="27" s="1"/>
  <c r="F186" i="27"/>
  <c r="F185" i="27" s="1"/>
  <c r="F184" i="27" s="1"/>
  <c r="F183" i="27" s="1"/>
  <c r="G181" i="27"/>
  <c r="G180" i="27" s="1"/>
  <c r="G179" i="27" s="1"/>
  <c r="G178" i="27" s="1"/>
  <c r="F181" i="27"/>
  <c r="F180" i="27" s="1"/>
  <c r="F179" i="27" s="1"/>
  <c r="F178" i="27" s="1"/>
  <c r="G176" i="27"/>
  <c r="G175" i="27" s="1"/>
  <c r="G174" i="27" s="1"/>
  <c r="G173" i="27" s="1"/>
  <c r="F176" i="27"/>
  <c r="F175" i="27" s="1"/>
  <c r="F174" i="27" s="1"/>
  <c r="F173" i="27" s="1"/>
  <c r="G171" i="27"/>
  <c r="G170" i="27" s="1"/>
  <c r="G169" i="27" s="1"/>
  <c r="G168" i="27" s="1"/>
  <c r="F171" i="27"/>
  <c r="F170" i="27" s="1"/>
  <c r="F169" i="27" s="1"/>
  <c r="F168" i="27" s="1"/>
  <c r="G167" i="27"/>
  <c r="G166" i="27" s="1"/>
  <c r="G165" i="27" s="1"/>
  <c r="G164" i="27" s="1"/>
  <c r="G163" i="27" s="1"/>
  <c r="F167" i="27"/>
  <c r="F166" i="27" s="1"/>
  <c r="F165" i="27" s="1"/>
  <c r="F164" i="27" s="1"/>
  <c r="F163" i="27" s="1"/>
  <c r="G160" i="27"/>
  <c r="G159" i="27" s="1"/>
  <c r="G158" i="27" s="1"/>
  <c r="G157" i="27" s="1"/>
  <c r="F160" i="27"/>
  <c r="F159" i="27" s="1"/>
  <c r="F158" i="27" s="1"/>
  <c r="F157" i="27" s="1"/>
  <c r="G155" i="27"/>
  <c r="F155" i="27"/>
  <c r="G153" i="27"/>
  <c r="F153" i="27"/>
  <c r="G151" i="27"/>
  <c r="G150" i="27" s="1"/>
  <c r="G149" i="27" s="1"/>
  <c r="G148" i="27" s="1"/>
  <c r="G147" i="27" s="1"/>
  <c r="F151" i="27"/>
  <c r="F150" i="27" s="1"/>
  <c r="F149" i="27" s="1"/>
  <c r="F148" i="27" s="1"/>
  <c r="F147" i="27" s="1"/>
  <c r="G144" i="27"/>
  <c r="G143" i="27" s="1"/>
  <c r="G142" i="27" s="1"/>
  <c r="G141" i="27" s="1"/>
  <c r="F144" i="27"/>
  <c r="F143" i="27" s="1"/>
  <c r="F142" i="27" s="1"/>
  <c r="F141" i="27" s="1"/>
  <c r="G139" i="27"/>
  <c r="G138" i="27" s="1"/>
  <c r="G137" i="27" s="1"/>
  <c r="G136" i="27" s="1"/>
  <c r="F139" i="27"/>
  <c r="F138" i="27" s="1"/>
  <c r="F137" i="27" s="1"/>
  <c r="F136" i="27" s="1"/>
  <c r="G134" i="27"/>
  <c r="G133" i="27" s="1"/>
  <c r="G132" i="27" s="1"/>
  <c r="G131" i="27" s="1"/>
  <c r="F134" i="27"/>
  <c r="F133" i="27" s="1"/>
  <c r="F132" i="27" s="1"/>
  <c r="F131" i="27" s="1"/>
  <c r="G129" i="27"/>
  <c r="G128" i="27" s="1"/>
  <c r="G127" i="27" s="1"/>
  <c r="G126" i="27" s="1"/>
  <c r="F129" i="27"/>
  <c r="F128" i="27" s="1"/>
  <c r="F127" i="27" s="1"/>
  <c r="F126" i="27" s="1"/>
  <c r="G124" i="27"/>
  <c r="G123" i="27" s="1"/>
  <c r="G122" i="27" s="1"/>
  <c r="G121" i="27" s="1"/>
  <c r="F124" i="27"/>
  <c r="F123" i="27" s="1"/>
  <c r="F122" i="27" s="1"/>
  <c r="F121" i="27" s="1"/>
  <c r="G119" i="27"/>
  <c r="G118" i="27" s="1"/>
  <c r="G117" i="27" s="1"/>
  <c r="G116" i="27" s="1"/>
  <c r="F119" i="27"/>
  <c r="F118" i="27" s="1"/>
  <c r="F117" i="27" s="1"/>
  <c r="F116" i="27" s="1"/>
  <c r="G114" i="27"/>
  <c r="G113" i="27" s="1"/>
  <c r="G112" i="27" s="1"/>
  <c r="G111" i="27" s="1"/>
  <c r="F114" i="27"/>
  <c r="F113" i="27" s="1"/>
  <c r="F112" i="27" s="1"/>
  <c r="F111" i="27" s="1"/>
  <c r="G107" i="27"/>
  <c r="G106" i="27" s="1"/>
  <c r="G105" i="27" s="1"/>
  <c r="G104" i="27" s="1"/>
  <c r="G103" i="27" s="1"/>
  <c r="F107" i="27"/>
  <c r="F106" i="27" s="1"/>
  <c r="F105" i="27" s="1"/>
  <c r="F104" i="27" s="1"/>
  <c r="F103" i="27" s="1"/>
  <c r="G101" i="27"/>
  <c r="F101" i="27"/>
  <c r="G99" i="27"/>
  <c r="F99" i="27"/>
  <c r="F98" i="27"/>
  <c r="F97" i="27" s="1"/>
  <c r="F96" i="27" s="1"/>
  <c r="G94" i="27"/>
  <c r="G93" i="27" s="1"/>
  <c r="G92" i="27" s="1"/>
  <c r="G91" i="27" s="1"/>
  <c r="F94" i="27"/>
  <c r="F93" i="27" s="1"/>
  <c r="F92" i="27" s="1"/>
  <c r="F91" i="27" s="1"/>
  <c r="G87" i="27"/>
  <c r="G86" i="27" s="1"/>
  <c r="G85" i="27" s="1"/>
  <c r="G84" i="27" s="1"/>
  <c r="G83" i="27" s="1"/>
  <c r="F87" i="27"/>
  <c r="F86" i="27" s="1"/>
  <c r="F85" i="27" s="1"/>
  <c r="F84" i="27" s="1"/>
  <c r="F83" i="27" s="1"/>
  <c r="G81" i="27"/>
  <c r="G80" i="27" s="1"/>
  <c r="G79" i="27" s="1"/>
  <c r="G78" i="27" s="1"/>
  <c r="F81" i="27"/>
  <c r="F80" i="27" s="1"/>
  <c r="F79" i="27" s="1"/>
  <c r="F78" i="27" s="1"/>
  <c r="G76" i="27"/>
  <c r="G75" i="27" s="1"/>
  <c r="G74" i="27" s="1"/>
  <c r="G73" i="27" s="1"/>
  <c r="F76" i="27"/>
  <c r="F75" i="27" s="1"/>
  <c r="F74" i="27" s="1"/>
  <c r="F73" i="27" s="1"/>
  <c r="G70" i="27"/>
  <c r="G69" i="27" s="1"/>
  <c r="G68" i="27" s="1"/>
  <c r="G67" i="27" s="1"/>
  <c r="F70" i="27"/>
  <c r="F69" i="27" s="1"/>
  <c r="F68" i="27" s="1"/>
  <c r="F67" i="27" s="1"/>
  <c r="G65" i="27"/>
  <c r="G64" i="27" s="1"/>
  <c r="G63" i="27" s="1"/>
  <c r="G62" i="27" s="1"/>
  <c r="F65" i="27"/>
  <c r="F64" i="27" s="1"/>
  <c r="F63" i="27" s="1"/>
  <c r="F62" i="27" s="1"/>
  <c r="G60" i="27"/>
  <c r="G59" i="27" s="1"/>
  <c r="G58" i="27" s="1"/>
  <c r="G57" i="27" s="1"/>
  <c r="F60" i="27"/>
  <c r="F59" i="27" s="1"/>
  <c r="F58" i="27" s="1"/>
  <c r="F57" i="27" s="1"/>
  <c r="G55" i="27"/>
  <c r="G54" i="27" s="1"/>
  <c r="G53" i="27" s="1"/>
  <c r="G52" i="27" s="1"/>
  <c r="F55" i="27"/>
  <c r="F54" i="27" s="1"/>
  <c r="F53" i="27" s="1"/>
  <c r="F52" i="27" s="1"/>
  <c r="G50" i="27"/>
  <c r="G49" i="27" s="1"/>
  <c r="G48" i="27" s="1"/>
  <c r="G47" i="27" s="1"/>
  <c r="F50" i="27"/>
  <c r="F49" i="27" s="1"/>
  <c r="F48" i="27" s="1"/>
  <c r="F47" i="27" s="1"/>
  <c r="G44" i="27"/>
  <c r="G43" i="27" s="1"/>
  <c r="G42" i="27" s="1"/>
  <c r="G41" i="27" s="1"/>
  <c r="F44" i="27"/>
  <c r="F43" i="27" s="1"/>
  <c r="F42" i="27" s="1"/>
  <c r="F41" i="27" s="1"/>
  <c r="G39" i="27"/>
  <c r="G38" i="27" s="1"/>
  <c r="G37" i="27" s="1"/>
  <c r="G36" i="27" s="1"/>
  <c r="F39" i="27"/>
  <c r="F38" i="27" s="1"/>
  <c r="F37" i="27" s="1"/>
  <c r="F36" i="27" s="1"/>
  <c r="G34" i="27"/>
  <c r="G33" i="27" s="1"/>
  <c r="G32" i="27" s="1"/>
  <c r="G31" i="27" s="1"/>
  <c r="F34" i="27"/>
  <c r="F33" i="27" s="1"/>
  <c r="F32" i="27" s="1"/>
  <c r="F31" i="27" s="1"/>
  <c r="G29" i="27"/>
  <c r="G28" i="27" s="1"/>
  <c r="G27" i="27" s="1"/>
  <c r="G26" i="27" s="1"/>
  <c r="F29" i="27"/>
  <c r="F28" i="27" s="1"/>
  <c r="F27" i="27" s="1"/>
  <c r="F26" i="27" s="1"/>
  <c r="H846" i="8"/>
  <c r="H166" i="8"/>
  <c r="F115" i="26"/>
  <c r="F114" i="26" s="1"/>
  <c r="F113" i="26" s="1"/>
  <c r="F55" i="26"/>
  <c r="F54" i="26" s="1"/>
  <c r="F494" i="26"/>
  <c r="F474" i="26"/>
  <c r="G339" i="26"/>
  <c r="G338" i="26" s="1"/>
  <c r="F339" i="26"/>
  <c r="F338" i="26" s="1"/>
  <c r="G336" i="26"/>
  <c r="G335" i="26" s="1"/>
  <c r="F336" i="26"/>
  <c r="F335" i="26" s="1"/>
  <c r="G748" i="26"/>
  <c r="G747" i="26" s="1"/>
  <c r="G746" i="26" s="1"/>
  <c r="G745" i="26" s="1"/>
  <c r="G744" i="26" s="1"/>
  <c r="F748" i="26"/>
  <c r="F747" i="26" s="1"/>
  <c r="F746" i="26" s="1"/>
  <c r="F745" i="26" s="1"/>
  <c r="F744" i="26" s="1"/>
  <c r="G742" i="26"/>
  <c r="G741" i="26" s="1"/>
  <c r="G740" i="26" s="1"/>
  <c r="G739" i="26" s="1"/>
  <c r="F742" i="26"/>
  <c r="F741" i="26" s="1"/>
  <c r="F740" i="26" s="1"/>
  <c r="F739" i="26" s="1"/>
  <c r="G737" i="26"/>
  <c r="F737" i="26"/>
  <c r="G735" i="26"/>
  <c r="F735" i="26"/>
  <c r="G734" i="26"/>
  <c r="G733" i="26" s="1"/>
  <c r="F734" i="26"/>
  <c r="F733" i="26" s="1"/>
  <c r="G726" i="26"/>
  <c r="F726" i="26"/>
  <c r="G725" i="26"/>
  <c r="F725" i="26"/>
  <c r="F724" i="26" s="1"/>
  <c r="G724" i="26"/>
  <c r="G723" i="26" s="1"/>
  <c r="G722" i="26"/>
  <c r="G721" i="26" s="1"/>
  <c r="G720" i="26" s="1"/>
  <c r="G719" i="26" s="1"/>
  <c r="F722" i="26"/>
  <c r="F721" i="26" s="1"/>
  <c r="F720" i="26" s="1"/>
  <c r="F719" i="26" s="1"/>
  <c r="G714" i="26"/>
  <c r="G713" i="26" s="1"/>
  <c r="F714" i="26"/>
  <c r="F713" i="26" s="1"/>
  <c r="G711" i="26"/>
  <c r="G710" i="26" s="1"/>
  <c r="F711" i="26"/>
  <c r="F710" i="26" s="1"/>
  <c r="G707" i="26"/>
  <c r="G706" i="26" s="1"/>
  <c r="G705" i="26" s="1"/>
  <c r="G704" i="26" s="1"/>
  <c r="G703" i="26" s="1"/>
  <c r="F707" i="26"/>
  <c r="F706" i="26" s="1"/>
  <c r="F705" i="26" s="1"/>
  <c r="F704" i="26" s="1"/>
  <c r="F703" i="26" s="1"/>
  <c r="G701" i="26"/>
  <c r="G700" i="26" s="1"/>
  <c r="G699" i="26" s="1"/>
  <c r="F701" i="26"/>
  <c r="F700" i="26" s="1"/>
  <c r="F699" i="26" s="1"/>
  <c r="G694" i="26"/>
  <c r="G693" i="26" s="1"/>
  <c r="G692" i="26" s="1"/>
  <c r="G691" i="26" s="1"/>
  <c r="G690" i="26" s="1"/>
  <c r="F694" i="26"/>
  <c r="F693" i="26" s="1"/>
  <c r="F692" i="26" s="1"/>
  <c r="F691" i="26" s="1"/>
  <c r="F690" i="26" s="1"/>
  <c r="G688" i="26"/>
  <c r="G687" i="26" s="1"/>
  <c r="F688" i="26"/>
  <c r="F687" i="26" s="1"/>
  <c r="G685" i="26"/>
  <c r="G684" i="26" s="1"/>
  <c r="F685" i="26"/>
  <c r="F684" i="26" s="1"/>
  <c r="G680" i="26"/>
  <c r="G679" i="26" s="1"/>
  <c r="F680" i="26"/>
  <c r="F679" i="26" s="1"/>
  <c r="G676" i="26"/>
  <c r="G675" i="26" s="1"/>
  <c r="F676" i="26"/>
  <c r="F675" i="26" s="1"/>
  <c r="G671" i="26"/>
  <c r="G670" i="26" s="1"/>
  <c r="G669" i="26" s="1"/>
  <c r="F671" i="26"/>
  <c r="F670" i="26" s="1"/>
  <c r="F669" i="26" s="1"/>
  <c r="G666" i="26"/>
  <c r="G665" i="26" s="1"/>
  <c r="G664" i="26" s="1"/>
  <c r="G663" i="26" s="1"/>
  <c r="G662" i="26" s="1"/>
  <c r="F666" i="26"/>
  <c r="F665" i="26" s="1"/>
  <c r="F664" i="26" s="1"/>
  <c r="F663" i="26" s="1"/>
  <c r="F662" i="26" s="1"/>
  <c r="G659" i="26"/>
  <c r="F659" i="26"/>
  <c r="G657" i="26"/>
  <c r="F657" i="26"/>
  <c r="G654" i="26"/>
  <c r="G653" i="26" s="1"/>
  <c r="F654" i="26"/>
  <c r="F653" i="26" s="1"/>
  <c r="G651" i="26"/>
  <c r="G650" i="26" s="1"/>
  <c r="F651" i="26"/>
  <c r="F650" i="26" s="1"/>
  <c r="G647" i="26"/>
  <c r="F647" i="26"/>
  <c r="G646" i="26"/>
  <c r="F646" i="26"/>
  <c r="F645" i="26" s="1"/>
  <c r="G645" i="26"/>
  <c r="G643" i="26"/>
  <c r="F643" i="26"/>
  <c r="F642" i="26" s="1"/>
  <c r="F641" i="26" s="1"/>
  <c r="G642" i="26"/>
  <c r="G641" i="26" s="1"/>
  <c r="G636" i="26"/>
  <c r="G635" i="26" s="1"/>
  <c r="F636" i="26"/>
  <c r="F635" i="26" s="1"/>
  <c r="G633" i="26"/>
  <c r="G632" i="26" s="1"/>
  <c r="F633" i="26"/>
  <c r="F632" i="26" s="1"/>
  <c r="G630" i="26"/>
  <c r="G629" i="26" s="1"/>
  <c r="F630" i="26"/>
  <c r="F629" i="26" s="1"/>
  <c r="G627" i="26"/>
  <c r="G626" i="26" s="1"/>
  <c r="F627" i="26"/>
  <c r="F626" i="26" s="1"/>
  <c r="G624" i="26"/>
  <c r="G623" i="26" s="1"/>
  <c r="F624" i="26"/>
  <c r="F623" i="26" s="1"/>
  <c r="G621" i="26"/>
  <c r="G620" i="26" s="1"/>
  <c r="F621" i="26"/>
  <c r="F620" i="26" s="1"/>
  <c r="G618" i="26"/>
  <c r="F618" i="26"/>
  <c r="F617" i="26" s="1"/>
  <c r="G617" i="26"/>
  <c r="G613" i="26"/>
  <c r="G612" i="26" s="1"/>
  <c r="F613" i="26"/>
  <c r="F612" i="26" s="1"/>
  <c r="G611" i="26"/>
  <c r="G610" i="26"/>
  <c r="G609" i="26" s="1"/>
  <c r="F610" i="26"/>
  <c r="F609" i="26" s="1"/>
  <c r="G605" i="26"/>
  <c r="G604" i="26" s="1"/>
  <c r="G603" i="26" s="1"/>
  <c r="F605" i="26"/>
  <c r="F604" i="26" s="1"/>
  <c r="F603" i="26" s="1"/>
  <c r="G601" i="26"/>
  <c r="G600" i="26" s="1"/>
  <c r="F601" i="26"/>
  <c r="F600" i="26" s="1"/>
  <c r="G599" i="26"/>
  <c r="G598" i="26" s="1"/>
  <c r="G597" i="26" s="1"/>
  <c r="F599" i="26"/>
  <c r="F598" i="26" s="1"/>
  <c r="F597" i="26" s="1"/>
  <c r="G590" i="26"/>
  <c r="G589" i="26" s="1"/>
  <c r="F590" i="26"/>
  <c r="F589" i="26" s="1"/>
  <c r="G587" i="26"/>
  <c r="G586" i="26" s="1"/>
  <c r="F587" i="26"/>
  <c r="F586" i="26" s="1"/>
  <c r="G584" i="26"/>
  <c r="G583" i="26" s="1"/>
  <c r="F584" i="26"/>
  <c r="F583" i="26" s="1"/>
  <c r="G581" i="26"/>
  <c r="G580" i="26" s="1"/>
  <c r="F581" i="26"/>
  <c r="F580" i="26" s="1"/>
  <c r="G577" i="26"/>
  <c r="F577" i="26"/>
  <c r="G576" i="26"/>
  <c r="G575" i="26" s="1"/>
  <c r="F576" i="26"/>
  <c r="F575" i="26" s="1"/>
  <c r="G573" i="26"/>
  <c r="G572" i="26" s="1"/>
  <c r="G571" i="26" s="1"/>
  <c r="F573" i="26"/>
  <c r="F572" i="26"/>
  <c r="F571" i="26" s="1"/>
  <c r="G566" i="26"/>
  <c r="F566" i="26"/>
  <c r="G564" i="26"/>
  <c r="F564" i="26"/>
  <c r="G562" i="26"/>
  <c r="F562" i="26"/>
  <c r="F561" i="26" s="1"/>
  <c r="G559" i="26"/>
  <c r="F559" i="26"/>
  <c r="G557" i="26"/>
  <c r="F557" i="26"/>
  <c r="G554" i="26"/>
  <c r="F554" i="26"/>
  <c r="G553" i="26"/>
  <c r="G552" i="26" s="1"/>
  <c r="F553" i="26"/>
  <c r="F552" i="26"/>
  <c r="G551" i="26"/>
  <c r="G550" i="26" s="1"/>
  <c r="F551" i="26"/>
  <c r="F550" i="26" s="1"/>
  <c r="G544" i="26"/>
  <c r="G543" i="26" s="1"/>
  <c r="F544" i="26"/>
  <c r="F543" i="26" s="1"/>
  <c r="G541" i="26"/>
  <c r="F541" i="26"/>
  <c r="F540" i="26" s="1"/>
  <c r="G540" i="26"/>
  <c r="G535" i="26"/>
  <c r="G534" i="26" s="1"/>
  <c r="G533" i="26" s="1"/>
  <c r="G532" i="26" s="1"/>
  <c r="F535" i="26"/>
  <c r="F534" i="26" s="1"/>
  <c r="F533" i="26" s="1"/>
  <c r="F532" i="26" s="1"/>
  <c r="G530" i="26"/>
  <c r="G529" i="26" s="1"/>
  <c r="G528" i="26" s="1"/>
  <c r="G527" i="26" s="1"/>
  <c r="F530" i="26"/>
  <c r="F529" i="26" s="1"/>
  <c r="F528" i="26" s="1"/>
  <c r="F527" i="26" s="1"/>
  <c r="G525" i="26"/>
  <c r="G524" i="26" s="1"/>
  <c r="F525" i="26"/>
  <c r="F524" i="26" s="1"/>
  <c r="G522" i="26"/>
  <c r="G521" i="26" s="1"/>
  <c r="F522" i="26"/>
  <c r="F521" i="26" s="1"/>
  <c r="G519" i="26"/>
  <c r="G518" i="26" s="1"/>
  <c r="F519" i="26"/>
  <c r="F518" i="26"/>
  <c r="G514" i="26"/>
  <c r="F514" i="26"/>
  <c r="F513" i="26" s="1"/>
  <c r="F512" i="26" s="1"/>
  <c r="F511" i="26" s="1"/>
  <c r="F510" i="26" s="1"/>
  <c r="F509" i="26" s="1"/>
  <c r="G513" i="26"/>
  <c r="G512" i="26" s="1"/>
  <c r="G511" i="26" s="1"/>
  <c r="G510" i="26" s="1"/>
  <c r="G509" i="26" s="1"/>
  <c r="G507" i="26"/>
  <c r="G506" i="26" s="1"/>
  <c r="G505" i="26" s="1"/>
  <c r="G504" i="26" s="1"/>
  <c r="G503" i="26" s="1"/>
  <c r="F507" i="26"/>
  <c r="F506" i="26" s="1"/>
  <c r="F505" i="26" s="1"/>
  <c r="F504" i="26" s="1"/>
  <c r="F503" i="26" s="1"/>
  <c r="G500" i="26"/>
  <c r="G499" i="26" s="1"/>
  <c r="G498" i="26" s="1"/>
  <c r="G497" i="26" s="1"/>
  <c r="F500" i="26"/>
  <c r="F499" i="26" s="1"/>
  <c r="F498" i="26" s="1"/>
  <c r="F497" i="26" s="1"/>
  <c r="G493" i="26"/>
  <c r="G492" i="26" s="1"/>
  <c r="G491" i="26" s="1"/>
  <c r="F493" i="26"/>
  <c r="F492" i="26" s="1"/>
  <c r="F491" i="26" s="1"/>
  <c r="G488" i="26"/>
  <c r="G487" i="26" s="1"/>
  <c r="F488" i="26"/>
  <c r="F487" i="26" s="1"/>
  <c r="G484" i="26"/>
  <c r="G483" i="26" s="1"/>
  <c r="F484" i="26"/>
  <c r="F483" i="26" s="1"/>
  <c r="G477" i="26"/>
  <c r="G476" i="26" s="1"/>
  <c r="F477" i="26"/>
  <c r="F476" i="26" s="1"/>
  <c r="G473" i="26"/>
  <c r="G472" i="26" s="1"/>
  <c r="F473" i="26"/>
  <c r="F472" i="26" s="1"/>
  <c r="G466" i="26"/>
  <c r="F466" i="26"/>
  <c r="G465" i="26"/>
  <c r="G464" i="26" s="1"/>
  <c r="F465" i="26"/>
  <c r="F464" i="26" s="1"/>
  <c r="G462" i="26"/>
  <c r="F462" i="26"/>
  <c r="G461" i="26"/>
  <c r="G460" i="26" s="1"/>
  <c r="F461" i="26"/>
  <c r="F460" i="26" s="1"/>
  <c r="G457" i="26"/>
  <c r="F457" i="26"/>
  <c r="F456" i="26" s="1"/>
  <c r="G456" i="26"/>
  <c r="G455" i="26"/>
  <c r="G454" i="26" s="1"/>
  <c r="F455" i="26"/>
  <c r="F454" i="26" s="1"/>
  <c r="G453" i="26"/>
  <c r="G452" i="26" s="1"/>
  <c r="F453" i="26"/>
  <c r="F452" i="26" s="1"/>
  <c r="G448" i="26"/>
  <c r="F448" i="26"/>
  <c r="G447" i="26"/>
  <c r="F447" i="26"/>
  <c r="G446" i="26"/>
  <c r="F446" i="26"/>
  <c r="F445" i="26" s="1"/>
  <c r="G444" i="26"/>
  <c r="G443" i="26" s="1"/>
  <c r="G442" i="26" s="1"/>
  <c r="F444" i="26"/>
  <c r="F443" i="26" s="1"/>
  <c r="F442" i="26" s="1"/>
  <c r="F441" i="26" s="1"/>
  <c r="F440" i="26" s="1"/>
  <c r="F439" i="26" s="1"/>
  <c r="G436" i="26"/>
  <c r="F436" i="26"/>
  <c r="G435" i="26"/>
  <c r="F435" i="26"/>
  <c r="F434" i="26" s="1"/>
  <c r="F433" i="26" s="1"/>
  <c r="G434" i="26"/>
  <c r="G433" i="26" s="1"/>
  <c r="G432" i="26"/>
  <c r="G431" i="26" s="1"/>
  <c r="G430" i="26" s="1"/>
  <c r="F432" i="26"/>
  <c r="F431" i="26" s="1"/>
  <c r="F430" i="26" s="1"/>
  <c r="G424" i="26"/>
  <c r="G423" i="26" s="1"/>
  <c r="G422" i="26" s="1"/>
  <c r="G421" i="26" s="1"/>
  <c r="F424" i="26"/>
  <c r="F423" i="26" s="1"/>
  <c r="F422" i="26" s="1"/>
  <c r="F421" i="26" s="1"/>
  <c r="G419" i="26"/>
  <c r="G418" i="26" s="1"/>
  <c r="G417" i="26" s="1"/>
  <c r="F419" i="26"/>
  <c r="F418" i="26" s="1"/>
  <c r="F417" i="26" s="1"/>
  <c r="G415" i="26"/>
  <c r="G414" i="26" s="1"/>
  <c r="G413" i="26" s="1"/>
  <c r="F415" i="26"/>
  <c r="F414" i="26" s="1"/>
  <c r="F413" i="26" s="1"/>
  <c r="G411" i="26"/>
  <c r="F411" i="26"/>
  <c r="F410" i="26" s="1"/>
  <c r="G410" i="26"/>
  <c r="G408" i="26"/>
  <c r="G407" i="26" s="1"/>
  <c r="F408" i="26"/>
  <c r="F407" i="26" s="1"/>
  <c r="G405" i="26"/>
  <c r="G404" i="26" s="1"/>
  <c r="F405" i="26"/>
  <c r="F404" i="26" s="1"/>
  <c r="G400" i="26"/>
  <c r="G399" i="26" s="1"/>
  <c r="F400" i="26"/>
  <c r="F399" i="26" s="1"/>
  <c r="G397" i="26"/>
  <c r="G396" i="26" s="1"/>
  <c r="F397" i="26"/>
  <c r="F396" i="26" s="1"/>
  <c r="G394" i="26"/>
  <c r="G393" i="26" s="1"/>
  <c r="F394" i="26"/>
  <c r="F393" i="26" s="1"/>
  <c r="G391" i="26"/>
  <c r="G390" i="26" s="1"/>
  <c r="F391" i="26"/>
  <c r="F390" i="26" s="1"/>
  <c r="G388" i="26"/>
  <c r="G387" i="26" s="1"/>
  <c r="F388" i="26"/>
  <c r="F387" i="26" s="1"/>
  <c r="G385" i="26"/>
  <c r="G384" i="26" s="1"/>
  <c r="F385" i="26"/>
  <c r="F384" i="26" s="1"/>
  <c r="G382" i="26"/>
  <c r="G381" i="26" s="1"/>
  <c r="F382" i="26"/>
  <c r="F381" i="26" s="1"/>
  <c r="G379" i="26"/>
  <c r="G378" i="26" s="1"/>
  <c r="F379" i="26"/>
  <c r="F378" i="26" s="1"/>
  <c r="G376" i="26"/>
  <c r="G375" i="26" s="1"/>
  <c r="F376" i="26"/>
  <c r="F375" i="26" s="1"/>
  <c r="G374" i="26"/>
  <c r="F374" i="26"/>
  <c r="F373" i="26" s="1"/>
  <c r="F372" i="26" s="1"/>
  <c r="G373" i="26"/>
  <c r="G372" i="26" s="1"/>
  <c r="G368" i="26"/>
  <c r="G367" i="26" s="1"/>
  <c r="G366" i="26" s="1"/>
  <c r="F368" i="26"/>
  <c r="F367" i="26" s="1"/>
  <c r="F366" i="26" s="1"/>
  <c r="G364" i="26"/>
  <c r="G363" i="26" s="1"/>
  <c r="F364" i="26"/>
  <c r="F363" i="26" s="1"/>
  <c r="G361" i="26"/>
  <c r="F361" i="26"/>
  <c r="G359" i="26"/>
  <c r="F359" i="26"/>
  <c r="G355" i="26"/>
  <c r="G354" i="26" s="1"/>
  <c r="F355" i="26"/>
  <c r="F354" i="26" s="1"/>
  <c r="G352" i="26"/>
  <c r="G351" i="26" s="1"/>
  <c r="F352" i="26"/>
  <c r="F351" i="26" s="1"/>
  <c r="G349" i="26"/>
  <c r="G348" i="26" s="1"/>
  <c r="F349" i="26"/>
  <c r="F348" i="26" s="1"/>
  <c r="G342" i="26"/>
  <c r="G341" i="26" s="1"/>
  <c r="F342" i="26"/>
  <c r="F341" i="26" s="1"/>
  <c r="G333" i="26"/>
  <c r="G332" i="26" s="1"/>
  <c r="F333" i="26"/>
  <c r="F332" i="26" s="1"/>
  <c r="G330" i="26"/>
  <c r="G329" i="26" s="1"/>
  <c r="F330" i="26"/>
  <c r="F329" i="26" s="1"/>
  <c r="G326" i="26"/>
  <c r="G325" i="26" s="1"/>
  <c r="F326" i="26"/>
  <c r="F325" i="26" s="1"/>
  <c r="G324" i="26"/>
  <c r="G323" i="26" s="1"/>
  <c r="G322" i="26" s="1"/>
  <c r="F324" i="26"/>
  <c r="F323" i="26" s="1"/>
  <c r="F322" i="26" s="1"/>
  <c r="G319" i="26"/>
  <c r="G318" i="26" s="1"/>
  <c r="F319" i="26"/>
  <c r="F318" i="26" s="1"/>
  <c r="G316" i="26"/>
  <c r="G315" i="26" s="1"/>
  <c r="F316" i="26"/>
  <c r="F315" i="26" s="1"/>
  <c r="G313" i="26"/>
  <c r="G312" i="26" s="1"/>
  <c r="F313" i="26"/>
  <c r="F312" i="26" s="1"/>
  <c r="G309" i="26"/>
  <c r="G308" i="26" s="1"/>
  <c r="F309" i="26"/>
  <c r="F308" i="26" s="1"/>
  <c r="G306" i="26"/>
  <c r="G305" i="26" s="1"/>
  <c r="F306" i="26"/>
  <c r="F305" i="26" s="1"/>
  <c r="G303" i="26"/>
  <c r="G302" i="26" s="1"/>
  <c r="F303" i="26"/>
  <c r="F302" i="26" s="1"/>
  <c r="G300" i="26"/>
  <c r="G299" i="26" s="1"/>
  <c r="F300" i="26"/>
  <c r="F299" i="26" s="1"/>
  <c r="G285" i="26"/>
  <c r="G284" i="26" s="1"/>
  <c r="F285" i="26"/>
  <c r="F284" i="26" s="1"/>
  <c r="G282" i="26"/>
  <c r="G281" i="26" s="1"/>
  <c r="F282" i="26"/>
  <c r="F281" i="26" s="1"/>
  <c r="G279" i="26"/>
  <c r="G278" i="26" s="1"/>
  <c r="F279" i="26"/>
  <c r="F278" i="26" s="1"/>
  <c r="G276" i="26"/>
  <c r="G275" i="26" s="1"/>
  <c r="F276" i="26"/>
  <c r="F275" i="26" s="1"/>
  <c r="G272" i="26"/>
  <c r="G271" i="26" s="1"/>
  <c r="F272" i="26"/>
  <c r="F271" i="26" s="1"/>
  <c r="G269" i="26"/>
  <c r="G268" i="26" s="1"/>
  <c r="F269" i="26"/>
  <c r="F268" i="26" s="1"/>
  <c r="G264" i="26"/>
  <c r="G263" i="26" s="1"/>
  <c r="F264" i="26"/>
  <c r="F263" i="26" s="1"/>
  <c r="G261" i="26"/>
  <c r="G260" i="26" s="1"/>
  <c r="F261" i="26"/>
  <c r="F260" i="26" s="1"/>
  <c r="G258" i="26"/>
  <c r="G257" i="26" s="1"/>
  <c r="F258" i="26"/>
  <c r="F257" i="26" s="1"/>
  <c r="G255" i="26"/>
  <c r="G254" i="26" s="1"/>
  <c r="F255" i="26"/>
  <c r="F254" i="26" s="1"/>
  <c r="G252" i="26"/>
  <c r="G251" i="26" s="1"/>
  <c r="F252" i="26"/>
  <c r="F251" i="26" s="1"/>
  <c r="G247" i="26"/>
  <c r="G246" i="26" s="1"/>
  <c r="F247" i="26"/>
  <c r="F246" i="26" s="1"/>
  <c r="G244" i="26"/>
  <c r="F244" i="26"/>
  <c r="G243" i="26"/>
  <c r="G242" i="26" s="1"/>
  <c r="F243" i="26"/>
  <c r="F242" i="26"/>
  <c r="G241" i="26"/>
  <c r="G240" i="26" s="1"/>
  <c r="F241" i="26"/>
  <c r="F240" i="26"/>
  <c r="G235" i="26"/>
  <c r="G234" i="26" s="1"/>
  <c r="F235" i="26"/>
  <c r="F234" i="26" s="1"/>
  <c r="G232" i="26"/>
  <c r="G231" i="26" s="1"/>
  <c r="F232" i="26"/>
  <c r="F231" i="26" s="1"/>
  <c r="G229" i="26"/>
  <c r="G228" i="26" s="1"/>
  <c r="F229" i="26"/>
  <c r="F228" i="26" s="1"/>
  <c r="G226" i="26"/>
  <c r="G225" i="26" s="1"/>
  <c r="F226" i="26"/>
  <c r="F225" i="26" s="1"/>
  <c r="G223" i="26"/>
  <c r="G222" i="26" s="1"/>
  <c r="F223" i="26"/>
  <c r="F222" i="26" s="1"/>
  <c r="G220" i="26"/>
  <c r="G219" i="26" s="1"/>
  <c r="F220" i="26"/>
  <c r="F219" i="26" s="1"/>
  <c r="G217" i="26"/>
  <c r="G216" i="26" s="1"/>
  <c r="F217" i="26"/>
  <c r="F216" i="26" s="1"/>
  <c r="G211" i="26"/>
  <c r="G210" i="26" s="1"/>
  <c r="G209" i="26" s="1"/>
  <c r="F211" i="26"/>
  <c r="F210" i="26" s="1"/>
  <c r="F209" i="26" s="1"/>
  <c r="G207" i="26"/>
  <c r="F207" i="26"/>
  <c r="G205" i="26"/>
  <c r="F205" i="26"/>
  <c r="G203" i="26"/>
  <c r="F203" i="26"/>
  <c r="F202" i="26" s="1"/>
  <c r="F201" i="26" s="1"/>
  <c r="G202" i="26"/>
  <c r="G201" i="26" s="1"/>
  <c r="G196" i="26"/>
  <c r="F196" i="26"/>
  <c r="G195" i="26"/>
  <c r="G194" i="26" s="1"/>
  <c r="F195" i="26"/>
  <c r="F194" i="26" s="1"/>
  <c r="G193" i="26"/>
  <c r="G192" i="26" s="1"/>
  <c r="F193" i="26"/>
  <c r="F192" i="26" s="1"/>
  <c r="F191" i="26" s="1"/>
  <c r="F190" i="26" s="1"/>
  <c r="F189" i="26" s="1"/>
  <c r="G186" i="26"/>
  <c r="F186" i="26"/>
  <c r="G185" i="26"/>
  <c r="F185" i="26"/>
  <c r="F184" i="26" s="1"/>
  <c r="G184" i="26"/>
  <c r="G183" i="26"/>
  <c r="F183" i="26"/>
  <c r="F182" i="26" s="1"/>
  <c r="G182" i="26"/>
  <c r="G178" i="26"/>
  <c r="G177" i="26" s="1"/>
  <c r="F178" i="26"/>
  <c r="F177" i="26" s="1"/>
  <c r="G160" i="26"/>
  <c r="F160" i="26"/>
  <c r="G159" i="26"/>
  <c r="G158" i="26" s="1"/>
  <c r="G157" i="26" s="1"/>
  <c r="F159" i="26"/>
  <c r="G155" i="26"/>
  <c r="G154" i="26" s="1"/>
  <c r="F155" i="26"/>
  <c r="F154" i="26" s="1"/>
  <c r="G152" i="26"/>
  <c r="F152" i="26"/>
  <c r="G151" i="26"/>
  <c r="G150" i="26" s="1"/>
  <c r="F151" i="26"/>
  <c r="F150" i="26" s="1"/>
  <c r="G149" i="26"/>
  <c r="G148" i="26" s="1"/>
  <c r="F149" i="26"/>
  <c r="F148" i="26" s="1"/>
  <c r="G145" i="26"/>
  <c r="G144" i="26" s="1"/>
  <c r="F145" i="26"/>
  <c r="F144" i="26" s="1"/>
  <c r="G142" i="26"/>
  <c r="F142" i="26"/>
  <c r="G141" i="26"/>
  <c r="G140" i="26" s="1"/>
  <c r="F141" i="26"/>
  <c r="F140" i="26" s="1"/>
  <c r="G139" i="26"/>
  <c r="G138" i="26" s="1"/>
  <c r="F139" i="26"/>
  <c r="F138" i="26" s="1"/>
  <c r="G132" i="26"/>
  <c r="G131" i="26" s="1"/>
  <c r="G130" i="26" s="1"/>
  <c r="G129" i="26" s="1"/>
  <c r="F132" i="26"/>
  <c r="F131" i="26" s="1"/>
  <c r="F130" i="26" s="1"/>
  <c r="F129" i="26" s="1"/>
  <c r="G127" i="26"/>
  <c r="G126" i="26" s="1"/>
  <c r="F127" i="26"/>
  <c r="F126" i="26" s="1"/>
  <c r="G124" i="26"/>
  <c r="G123" i="26" s="1"/>
  <c r="F124" i="26"/>
  <c r="F123" i="26" s="1"/>
  <c r="G120" i="26"/>
  <c r="G119" i="26" s="1"/>
  <c r="F120" i="26"/>
  <c r="F119" i="26" s="1"/>
  <c r="G117" i="26"/>
  <c r="G116" i="26" s="1"/>
  <c r="F117" i="26"/>
  <c r="F116" i="26" s="1"/>
  <c r="G114" i="26"/>
  <c r="G113" i="26" s="1"/>
  <c r="G111" i="26"/>
  <c r="G110" i="26" s="1"/>
  <c r="F111" i="26"/>
  <c r="F110" i="26" s="1"/>
  <c r="G108" i="26"/>
  <c r="G107" i="26" s="1"/>
  <c r="F108" i="26"/>
  <c r="F107" i="26" s="1"/>
  <c r="G104" i="26"/>
  <c r="G103" i="26" s="1"/>
  <c r="F104" i="26"/>
  <c r="F103" i="26" s="1"/>
  <c r="G101" i="26"/>
  <c r="G100" i="26" s="1"/>
  <c r="F101" i="26"/>
  <c r="F100" i="26" s="1"/>
  <c r="G98" i="26"/>
  <c r="G97" i="26" s="1"/>
  <c r="F98" i="26"/>
  <c r="F97" i="26" s="1"/>
  <c r="G95" i="26"/>
  <c r="G94" i="26" s="1"/>
  <c r="G93" i="26" s="1"/>
  <c r="F95" i="26"/>
  <c r="F94" i="26" s="1"/>
  <c r="G89" i="26"/>
  <c r="G88" i="26" s="1"/>
  <c r="G87" i="26" s="1"/>
  <c r="G86" i="26" s="1"/>
  <c r="G85" i="26" s="1"/>
  <c r="F89" i="26"/>
  <c r="F88" i="26" s="1"/>
  <c r="F87" i="26" s="1"/>
  <c r="F86" i="26" s="1"/>
  <c r="F85" i="26" s="1"/>
  <c r="G83" i="26"/>
  <c r="F83" i="26"/>
  <c r="G81" i="26"/>
  <c r="F81" i="26"/>
  <c r="G78" i="26"/>
  <c r="G77" i="26" s="1"/>
  <c r="F78" i="26"/>
  <c r="F77" i="26" s="1"/>
  <c r="G73" i="26"/>
  <c r="F73" i="26"/>
  <c r="G72" i="26"/>
  <c r="G71" i="26" s="1"/>
  <c r="F72" i="26"/>
  <c r="F71" i="26" s="1"/>
  <c r="G69" i="26"/>
  <c r="G68" i="26" s="1"/>
  <c r="G67" i="26" s="1"/>
  <c r="F69" i="26"/>
  <c r="F68" i="26" s="1"/>
  <c r="F67" i="26" s="1"/>
  <c r="G62" i="26"/>
  <c r="G61" i="26" s="1"/>
  <c r="G60" i="26" s="1"/>
  <c r="G59" i="26" s="1"/>
  <c r="G58" i="26" s="1"/>
  <c r="F62" i="26"/>
  <c r="F61" i="26" s="1"/>
  <c r="F60" i="26" s="1"/>
  <c r="F59" i="26" s="1"/>
  <c r="F58" i="26" s="1"/>
  <c r="G56" i="26"/>
  <c r="F56" i="26"/>
  <c r="G54" i="26"/>
  <c r="G51" i="26"/>
  <c r="G50" i="26" s="1"/>
  <c r="F51" i="26"/>
  <c r="F50" i="26" s="1"/>
  <c r="G46" i="26"/>
  <c r="G45" i="26" s="1"/>
  <c r="G44" i="26" s="1"/>
  <c r="G43" i="26" s="1"/>
  <c r="G42" i="26" s="1"/>
  <c r="F46" i="26"/>
  <c r="F45" i="26" s="1"/>
  <c r="F44" i="26" s="1"/>
  <c r="F43" i="26" s="1"/>
  <c r="F42" i="26" s="1"/>
  <c r="G39" i="26"/>
  <c r="F39" i="26"/>
  <c r="G38" i="26"/>
  <c r="G37" i="26" s="1"/>
  <c r="F38" i="26"/>
  <c r="F37" i="26" s="1"/>
  <c r="G35" i="26"/>
  <c r="F35" i="26"/>
  <c r="G34" i="26"/>
  <c r="G33" i="26" s="1"/>
  <c r="G32" i="26" s="1"/>
  <c r="G31" i="26" s="1"/>
  <c r="F34" i="26"/>
  <c r="F33" i="26" s="1"/>
  <c r="F32" i="26" s="1"/>
  <c r="F31" i="26" s="1"/>
  <c r="G28" i="26"/>
  <c r="G27" i="26" s="1"/>
  <c r="G26" i="26" s="1"/>
  <c r="G25" i="26" s="1"/>
  <c r="G24" i="26" s="1"/>
  <c r="G23" i="26" s="1"/>
  <c r="F28" i="26"/>
  <c r="F27" i="26" s="1"/>
  <c r="F26" i="26" s="1"/>
  <c r="F25" i="26" s="1"/>
  <c r="F24" i="26" s="1"/>
  <c r="F23" i="26" s="1"/>
  <c r="H92" i="21"/>
  <c r="H379" i="21"/>
  <c r="G236" i="25"/>
  <c r="G99" i="25"/>
  <c r="G784" i="25"/>
  <c r="G756" i="25"/>
  <c r="G755" i="25" s="1"/>
  <c r="G754" i="25" s="1"/>
  <c r="G29" i="25"/>
  <c r="G28" i="25" s="1"/>
  <c r="G27" i="25" s="1"/>
  <c r="G26" i="25" s="1"/>
  <c r="G25" i="25" s="1"/>
  <c r="C52" i="24"/>
  <c r="C49" i="24" s="1"/>
  <c r="H523" i="25"/>
  <c r="H522" i="25" s="1"/>
  <c r="H526" i="25"/>
  <c r="H525" i="25" s="1"/>
  <c r="G526" i="25"/>
  <c r="G525" i="25" s="1"/>
  <c r="G523" i="25"/>
  <c r="G522" i="25" s="1"/>
  <c r="H882" i="25"/>
  <c r="G882" i="25"/>
  <c r="H881" i="25"/>
  <c r="G881" i="25"/>
  <c r="G880" i="25" s="1"/>
  <c r="H880" i="25"/>
  <c r="H879" i="25" s="1"/>
  <c r="H878" i="25"/>
  <c r="H877" i="25" s="1"/>
  <c r="H876" i="25" s="1"/>
  <c r="G878" i="25"/>
  <c r="G877" i="25"/>
  <c r="G876" i="25" s="1"/>
  <c r="H869" i="25"/>
  <c r="H868" i="25" s="1"/>
  <c r="H867" i="25" s="1"/>
  <c r="H866" i="25" s="1"/>
  <c r="H865" i="25" s="1"/>
  <c r="G869" i="25"/>
  <c r="G868" i="25" s="1"/>
  <c r="G867" i="25" s="1"/>
  <c r="G866" i="25" s="1"/>
  <c r="G865" i="25" s="1"/>
  <c r="H863" i="25"/>
  <c r="G863" i="25"/>
  <c r="H862" i="25"/>
  <c r="H861" i="25" s="1"/>
  <c r="G862" i="25"/>
  <c r="G861" i="25" s="1"/>
  <c r="H859" i="25"/>
  <c r="G859" i="25"/>
  <c r="G858" i="25" s="1"/>
  <c r="G857" i="25" s="1"/>
  <c r="G856" i="25" s="1"/>
  <c r="G855" i="25" s="1"/>
  <c r="H858" i="25"/>
  <c r="H857" i="25" s="1"/>
  <c r="H856" i="25" s="1"/>
  <c r="H855" i="25" s="1"/>
  <c r="H852" i="25"/>
  <c r="H851" i="25" s="1"/>
  <c r="H850" i="25" s="1"/>
  <c r="H849" i="25" s="1"/>
  <c r="H848" i="25" s="1"/>
  <c r="H847" i="25" s="1"/>
  <c r="G852" i="25"/>
  <c r="G851" i="25" s="1"/>
  <c r="G850" i="25" s="1"/>
  <c r="G849" i="25" s="1"/>
  <c r="G848" i="25" s="1"/>
  <c r="G847" i="25" s="1"/>
  <c r="H843" i="25"/>
  <c r="H842" i="25" s="1"/>
  <c r="H841" i="25" s="1"/>
  <c r="H840" i="25" s="1"/>
  <c r="H839" i="25" s="1"/>
  <c r="G843" i="25"/>
  <c r="G842" i="25" s="1"/>
  <c r="G841" i="25" s="1"/>
  <c r="G840" i="25" s="1"/>
  <c r="G839" i="25" s="1"/>
  <c r="H837" i="25"/>
  <c r="H836" i="25" s="1"/>
  <c r="G837" i="25"/>
  <c r="G836" i="25" s="1"/>
  <c r="H833" i="25"/>
  <c r="H832" i="25" s="1"/>
  <c r="G833" i="25"/>
  <c r="G832" i="25" s="1"/>
  <c r="H826" i="25"/>
  <c r="G826" i="25"/>
  <c r="H825" i="25"/>
  <c r="H824" i="25" s="1"/>
  <c r="G825" i="25"/>
  <c r="G824" i="25" s="1"/>
  <c r="H822" i="25"/>
  <c r="H821" i="25" s="1"/>
  <c r="H820" i="25" s="1"/>
  <c r="G822" i="25"/>
  <c r="G821" i="25"/>
  <c r="G820" i="25" s="1"/>
  <c r="H815" i="25"/>
  <c r="G815" i="25"/>
  <c r="H813" i="25"/>
  <c r="G813" i="25"/>
  <c r="H811" i="25"/>
  <c r="G811" i="25"/>
  <c r="H808" i="25"/>
  <c r="G808" i="25"/>
  <c r="H806" i="25"/>
  <c r="G806" i="25"/>
  <c r="H803" i="25"/>
  <c r="G803" i="25"/>
  <c r="H802" i="25"/>
  <c r="H801" i="25" s="1"/>
  <c r="G802" i="25"/>
  <c r="G801" i="25"/>
  <c r="H800" i="25"/>
  <c r="H799" i="25" s="1"/>
  <c r="G800" i="25"/>
  <c r="G799" i="25" s="1"/>
  <c r="H793" i="25"/>
  <c r="H792" i="25" s="1"/>
  <c r="G793" i="25"/>
  <c r="G792" i="25" s="1"/>
  <c r="H789" i="25"/>
  <c r="H788" i="25" s="1"/>
  <c r="G789" i="25"/>
  <c r="G788" i="25" s="1"/>
  <c r="H782" i="25"/>
  <c r="H781" i="25" s="1"/>
  <c r="H780" i="25" s="1"/>
  <c r="H779" i="25" s="1"/>
  <c r="H778" i="25" s="1"/>
  <c r="G782" i="25"/>
  <c r="G781" i="25" s="1"/>
  <c r="G780" i="25" s="1"/>
  <c r="G779" i="25" s="1"/>
  <c r="G778" i="25" s="1"/>
  <c r="H775" i="25"/>
  <c r="H774" i="25" s="1"/>
  <c r="H773" i="25" s="1"/>
  <c r="G775" i="25"/>
  <c r="G774" i="25" s="1"/>
  <c r="G773" i="25" s="1"/>
  <c r="H770" i="25"/>
  <c r="H769" i="25" s="1"/>
  <c r="G770" i="25"/>
  <c r="G769" i="25" s="1"/>
  <c r="H766" i="25"/>
  <c r="H765" i="25" s="1"/>
  <c r="G766" i="25"/>
  <c r="G765" i="25" s="1"/>
  <c r="H759" i="25"/>
  <c r="H758" i="25" s="1"/>
  <c r="G759" i="25"/>
  <c r="G758" i="25" s="1"/>
  <c r="H755" i="25"/>
  <c r="H754" i="25" s="1"/>
  <c r="H747" i="25"/>
  <c r="H746" i="25" s="1"/>
  <c r="H745" i="25" s="1"/>
  <c r="H744" i="25" s="1"/>
  <c r="H743" i="25" s="1"/>
  <c r="H742" i="25" s="1"/>
  <c r="G747" i="25"/>
  <c r="G746" i="25" s="1"/>
  <c r="G745" i="25" s="1"/>
  <c r="G744" i="25" s="1"/>
  <c r="G743" i="25" s="1"/>
  <c r="G742" i="25" s="1"/>
  <c r="H740" i="25"/>
  <c r="H739" i="25" s="1"/>
  <c r="G740" i="25"/>
  <c r="G739" i="25" s="1"/>
  <c r="H737" i="25"/>
  <c r="H736" i="25" s="1"/>
  <c r="G737" i="25"/>
  <c r="G736" i="25" s="1"/>
  <c r="H731" i="25"/>
  <c r="G731" i="25"/>
  <c r="H730" i="25"/>
  <c r="H729" i="25" s="1"/>
  <c r="G730" i="25"/>
  <c r="G729" i="25"/>
  <c r="H727" i="25"/>
  <c r="G727" i="25"/>
  <c r="G726" i="25" s="1"/>
  <c r="G725" i="25" s="1"/>
  <c r="H726" i="25"/>
  <c r="H725" i="25" s="1"/>
  <c r="H718" i="25"/>
  <c r="H717" i="25" s="1"/>
  <c r="H716" i="25" s="1"/>
  <c r="H715" i="25" s="1"/>
  <c r="H714" i="25" s="1"/>
  <c r="G718" i="25"/>
  <c r="G717" i="25" s="1"/>
  <c r="G716" i="25" s="1"/>
  <c r="G715" i="25" s="1"/>
  <c r="G714" i="25" s="1"/>
  <c r="H712" i="25"/>
  <c r="H711" i="25" s="1"/>
  <c r="H710" i="25" s="1"/>
  <c r="H709" i="25" s="1"/>
  <c r="G712" i="25"/>
  <c r="G711" i="25" s="1"/>
  <c r="G710" i="25" s="1"/>
  <c r="G709" i="25" s="1"/>
  <c r="H707" i="25"/>
  <c r="G707" i="25"/>
  <c r="H705" i="25"/>
  <c r="G705" i="25"/>
  <c r="H702" i="25"/>
  <c r="H701" i="25" s="1"/>
  <c r="G702" i="25"/>
  <c r="G701" i="25" s="1"/>
  <c r="H695" i="25"/>
  <c r="H694" i="25" s="1"/>
  <c r="G695" i="25"/>
  <c r="G694" i="25" s="1"/>
  <c r="H693" i="25"/>
  <c r="H692" i="25" s="1"/>
  <c r="G693" i="25"/>
  <c r="G692" i="25"/>
  <c r="H691" i="25"/>
  <c r="H690" i="25" s="1"/>
  <c r="G691" i="25"/>
  <c r="G690" i="25" s="1"/>
  <c r="H686" i="25"/>
  <c r="G686" i="25"/>
  <c r="H685" i="25"/>
  <c r="H684" i="25" s="1"/>
  <c r="G685" i="25"/>
  <c r="G684" i="25" s="1"/>
  <c r="H682" i="25"/>
  <c r="H681" i="25" s="1"/>
  <c r="H680" i="25" s="1"/>
  <c r="G682" i="25"/>
  <c r="G681" i="25"/>
  <c r="G680" i="25" s="1"/>
  <c r="H674" i="25"/>
  <c r="H673" i="25" s="1"/>
  <c r="H672" i="25" s="1"/>
  <c r="G673" i="25"/>
  <c r="G672" i="25" s="1"/>
  <c r="H670" i="25"/>
  <c r="H669" i="25" s="1"/>
  <c r="G670" i="25"/>
  <c r="G669" i="25" s="1"/>
  <c r="H667" i="25"/>
  <c r="H666" i="25" s="1"/>
  <c r="G667" i="25"/>
  <c r="G666" i="25" s="1"/>
  <c r="H661" i="25"/>
  <c r="H660" i="25" s="1"/>
  <c r="H659" i="25" s="1"/>
  <c r="G661" i="25"/>
  <c r="G660" i="25" s="1"/>
  <c r="G659" i="25" s="1"/>
  <c r="H657" i="25"/>
  <c r="H656" i="25" s="1"/>
  <c r="G657" i="25"/>
  <c r="G656" i="25" s="1"/>
  <c r="H655" i="25"/>
  <c r="H654" i="25" s="1"/>
  <c r="G655" i="25"/>
  <c r="G654" i="25"/>
  <c r="H652" i="25"/>
  <c r="G652" i="25"/>
  <c r="H648" i="25"/>
  <c r="H647" i="25" s="1"/>
  <c r="G648" i="25"/>
  <c r="G647" i="25" s="1"/>
  <c r="H645" i="25"/>
  <c r="H644" i="25" s="1"/>
  <c r="G645" i="25"/>
  <c r="G644" i="25" s="1"/>
  <c r="H642" i="25"/>
  <c r="H641" i="25" s="1"/>
  <c r="G642" i="25"/>
  <c r="G641" i="25" s="1"/>
  <c r="H635" i="25"/>
  <c r="H634" i="25" s="1"/>
  <c r="G635" i="25"/>
  <c r="G634" i="25" s="1"/>
  <c r="H633" i="25"/>
  <c r="G633" i="25"/>
  <c r="G632" i="25" s="1"/>
  <c r="G631" i="25" s="1"/>
  <c r="H632" i="25"/>
  <c r="H631" i="25" s="1"/>
  <c r="H628" i="25"/>
  <c r="H627" i="25" s="1"/>
  <c r="G628" i="25"/>
  <c r="G627" i="25" s="1"/>
  <c r="H625" i="25"/>
  <c r="H624" i="25" s="1"/>
  <c r="G625" i="25"/>
  <c r="G624" i="25" s="1"/>
  <c r="H622" i="25"/>
  <c r="H621" i="25" s="1"/>
  <c r="G622" i="25"/>
  <c r="G621" i="25" s="1"/>
  <c r="H618" i="25"/>
  <c r="H617" i="25" s="1"/>
  <c r="G618" i="25"/>
  <c r="G617" i="25" s="1"/>
  <c r="H615" i="25"/>
  <c r="H614" i="25" s="1"/>
  <c r="G615" i="25"/>
  <c r="G614" i="25" s="1"/>
  <c r="H612" i="25"/>
  <c r="H611" i="25" s="1"/>
  <c r="G612" i="25"/>
  <c r="G611" i="25" s="1"/>
  <c r="H609" i="25"/>
  <c r="H608" i="25" s="1"/>
  <c r="G609" i="25"/>
  <c r="G608" i="25" s="1"/>
  <c r="H602" i="25"/>
  <c r="H601" i="25" s="1"/>
  <c r="G602" i="25"/>
  <c r="G601" i="25" s="1"/>
  <c r="H599" i="25"/>
  <c r="H598" i="25" s="1"/>
  <c r="G599" i="25"/>
  <c r="G598" i="25" s="1"/>
  <c r="H591" i="25"/>
  <c r="H590" i="25" s="1"/>
  <c r="H589" i="25" s="1"/>
  <c r="H588" i="25" s="1"/>
  <c r="H587" i="25" s="1"/>
  <c r="G591" i="25"/>
  <c r="G590" i="25" s="1"/>
  <c r="G589" i="25" s="1"/>
  <c r="G588" i="25" s="1"/>
  <c r="G587" i="25" s="1"/>
  <c r="H584" i="25"/>
  <c r="H583" i="25" s="1"/>
  <c r="G584" i="25"/>
  <c r="G583" i="25" s="1"/>
  <c r="G582" i="25"/>
  <c r="G581" i="25" s="1"/>
  <c r="G580" i="25" s="1"/>
  <c r="H581" i="25"/>
  <c r="H580" i="25" s="1"/>
  <c r="H575" i="25"/>
  <c r="G575" i="25"/>
  <c r="H573" i="25"/>
  <c r="G573" i="25"/>
  <c r="H571" i="25"/>
  <c r="H570" i="25"/>
  <c r="H569" i="25" s="1"/>
  <c r="G570" i="25"/>
  <c r="G569" i="25" s="1"/>
  <c r="H567" i="25"/>
  <c r="H566" i="25" s="1"/>
  <c r="G567" i="25"/>
  <c r="G566" i="25" s="1"/>
  <c r="H561" i="25"/>
  <c r="H560" i="25" s="1"/>
  <c r="G561" i="25"/>
  <c r="G560" i="25" s="1"/>
  <c r="H559" i="25"/>
  <c r="H558" i="25" s="1"/>
  <c r="H557" i="25" s="1"/>
  <c r="G558" i="25"/>
  <c r="G557" i="25" s="1"/>
  <c r="H555" i="25"/>
  <c r="H554" i="25" s="1"/>
  <c r="G555" i="25"/>
  <c r="G554" i="25" s="1"/>
  <c r="H553" i="25"/>
  <c r="G553" i="25"/>
  <c r="H552" i="25"/>
  <c r="H551" i="25" s="1"/>
  <c r="G552" i="25"/>
  <c r="G551" i="25" s="1"/>
  <c r="H546" i="25"/>
  <c r="G546" i="25"/>
  <c r="H545" i="25"/>
  <c r="H544" i="25" s="1"/>
  <c r="G545" i="25"/>
  <c r="G544" i="25" s="1"/>
  <c r="H542" i="25"/>
  <c r="G542" i="25"/>
  <c r="H541" i="25"/>
  <c r="H540" i="25" s="1"/>
  <c r="G541" i="25"/>
  <c r="G540" i="25" s="1"/>
  <c r="H534" i="25"/>
  <c r="H533" i="25" s="1"/>
  <c r="H532" i="25" s="1"/>
  <c r="H531" i="25" s="1"/>
  <c r="G534" i="25"/>
  <c r="G533" i="25" s="1"/>
  <c r="G532" i="25" s="1"/>
  <c r="G531" i="25" s="1"/>
  <c r="H529" i="25"/>
  <c r="H528" i="25" s="1"/>
  <c r="G529" i="25"/>
  <c r="G528" i="25" s="1"/>
  <c r="H520" i="25"/>
  <c r="H519" i="25" s="1"/>
  <c r="G520" i="25"/>
  <c r="G519" i="25" s="1"/>
  <c r="H517" i="25"/>
  <c r="H516" i="25" s="1"/>
  <c r="G517" i="25"/>
  <c r="G516" i="25" s="1"/>
  <c r="H511" i="25"/>
  <c r="H510" i="25" s="1"/>
  <c r="G511" i="25"/>
  <c r="G510" i="25" s="1"/>
  <c r="H508" i="25"/>
  <c r="H507" i="25" s="1"/>
  <c r="G508" i="25"/>
  <c r="G507" i="25" s="1"/>
  <c r="H505" i="25"/>
  <c r="H504" i="25" s="1"/>
  <c r="G505" i="25"/>
  <c r="G504" i="25" s="1"/>
  <c r="H498" i="25"/>
  <c r="H497" i="25" s="1"/>
  <c r="G498" i="25"/>
  <c r="G497" i="25" s="1"/>
  <c r="H496" i="25"/>
  <c r="H495" i="25" s="1"/>
  <c r="H494" i="25" s="1"/>
  <c r="G495" i="25"/>
  <c r="G494" i="25" s="1"/>
  <c r="H489" i="25"/>
  <c r="G489" i="25"/>
  <c r="H488" i="25"/>
  <c r="H487" i="25" s="1"/>
  <c r="G488" i="25"/>
  <c r="G487" i="25" s="1"/>
  <c r="H485" i="25"/>
  <c r="G485" i="25"/>
  <c r="G484" i="25" s="1"/>
  <c r="G483" i="25" s="1"/>
  <c r="H484" i="25"/>
  <c r="H483" i="25" s="1"/>
  <c r="H477" i="25"/>
  <c r="H476" i="25" s="1"/>
  <c r="H475" i="25" s="1"/>
  <c r="G477" i="25"/>
  <c r="G476" i="25" s="1"/>
  <c r="G475" i="25" s="1"/>
  <c r="H474" i="25"/>
  <c r="G474" i="25"/>
  <c r="H473" i="25"/>
  <c r="H472" i="25" s="1"/>
  <c r="G473" i="25"/>
  <c r="G472" i="25" s="1"/>
  <c r="H471" i="25"/>
  <c r="H470" i="25" s="1"/>
  <c r="H469" i="25" s="1"/>
  <c r="G471" i="25"/>
  <c r="G470" i="25" s="1"/>
  <c r="G469" i="25" s="1"/>
  <c r="H468" i="25"/>
  <c r="H467" i="25" s="1"/>
  <c r="H466" i="25" s="1"/>
  <c r="G468" i="25"/>
  <c r="G467" i="25" s="1"/>
  <c r="G466" i="25" s="1"/>
  <c r="H464" i="25"/>
  <c r="H463" i="25" s="1"/>
  <c r="G464" i="25"/>
  <c r="G463" i="25" s="1"/>
  <c r="H461" i="25"/>
  <c r="H460" i="25" s="1"/>
  <c r="G461" i="25"/>
  <c r="G460" i="25" s="1"/>
  <c r="H458" i="25"/>
  <c r="H457" i="25" s="1"/>
  <c r="G458" i="25"/>
  <c r="G457" i="25" s="1"/>
  <c r="H455" i="25"/>
  <c r="H454" i="25" s="1"/>
  <c r="G455" i="25"/>
  <c r="G454" i="25" s="1"/>
  <c r="H452" i="25"/>
  <c r="H451" i="25" s="1"/>
  <c r="G452" i="25"/>
  <c r="G451" i="25" s="1"/>
  <c r="H449" i="25"/>
  <c r="H448" i="25" s="1"/>
  <c r="G449" i="25"/>
  <c r="G448" i="25" s="1"/>
  <c r="H447" i="25"/>
  <c r="H446" i="25" s="1"/>
  <c r="H445" i="25" s="1"/>
  <c r="G447" i="25"/>
  <c r="G446" i="25" s="1"/>
  <c r="G445" i="25" s="1"/>
  <c r="H440" i="25"/>
  <c r="G440" i="25"/>
  <c r="H439" i="25"/>
  <c r="H438" i="25" s="1"/>
  <c r="G439" i="25"/>
  <c r="G438" i="25"/>
  <c r="H437" i="25"/>
  <c r="H436" i="25" s="1"/>
  <c r="G437" i="25"/>
  <c r="G436" i="25"/>
  <c r="H429" i="25"/>
  <c r="G429" i="25"/>
  <c r="H428" i="25"/>
  <c r="H427" i="25" s="1"/>
  <c r="G428" i="25"/>
  <c r="G427" i="25" s="1"/>
  <c r="H425" i="25"/>
  <c r="H424" i="25" s="1"/>
  <c r="H423" i="25" s="1"/>
  <c r="G425" i="25"/>
  <c r="G424" i="25" s="1"/>
  <c r="G423" i="25" s="1"/>
  <c r="H418" i="25"/>
  <c r="H417" i="25" s="1"/>
  <c r="G418" i="25"/>
  <c r="G417" i="25" s="1"/>
  <c r="H415" i="25"/>
  <c r="H414" i="25" s="1"/>
  <c r="G415" i="25"/>
  <c r="G414" i="25" s="1"/>
  <c r="H412" i="25"/>
  <c r="H411" i="25" s="1"/>
  <c r="G412" i="25"/>
  <c r="G411" i="25" s="1"/>
  <c r="H409" i="25"/>
  <c r="H408" i="25" s="1"/>
  <c r="G409" i="25"/>
  <c r="G408" i="25" s="1"/>
  <c r="H406" i="25"/>
  <c r="H405" i="25" s="1"/>
  <c r="G406" i="25"/>
  <c r="G405" i="25" s="1"/>
  <c r="H403" i="25"/>
  <c r="H402" i="25" s="1"/>
  <c r="G403" i="25"/>
  <c r="G402" i="25" s="1"/>
  <c r="H401" i="25"/>
  <c r="H400" i="25" s="1"/>
  <c r="H399" i="25" s="1"/>
  <c r="G401" i="25"/>
  <c r="G400" i="25" s="1"/>
  <c r="G399" i="25" s="1"/>
  <c r="H394" i="25"/>
  <c r="H393" i="25" s="1"/>
  <c r="H392" i="25" s="1"/>
  <c r="G394" i="25"/>
  <c r="G393" i="25" s="1"/>
  <c r="G392" i="25" s="1"/>
  <c r="H390" i="25"/>
  <c r="H389" i="25" s="1"/>
  <c r="G390" i="25"/>
  <c r="G389" i="25" s="1"/>
  <c r="H388" i="25"/>
  <c r="H387" i="25" s="1"/>
  <c r="H386" i="25" s="1"/>
  <c r="G388" i="25"/>
  <c r="G387" i="25"/>
  <c r="G386" i="25" s="1"/>
  <c r="H379" i="25"/>
  <c r="H378" i="25" s="1"/>
  <c r="G379" i="25"/>
  <c r="G378" i="25" s="1"/>
  <c r="H376" i="25"/>
  <c r="H375" i="25" s="1"/>
  <c r="G376" i="25"/>
  <c r="G375" i="25" s="1"/>
  <c r="H373" i="25"/>
  <c r="H372" i="25" s="1"/>
  <c r="G373" i="25"/>
  <c r="G372" i="25" s="1"/>
  <c r="H367" i="25"/>
  <c r="H366" i="25" s="1"/>
  <c r="H365" i="25" s="1"/>
  <c r="H364" i="25" s="1"/>
  <c r="H363" i="25" s="1"/>
  <c r="G367" i="25"/>
  <c r="G366" i="25" s="1"/>
  <c r="G365" i="25" s="1"/>
  <c r="G364" i="25" s="1"/>
  <c r="G363" i="25" s="1"/>
  <c r="H358" i="25"/>
  <c r="H357" i="25" s="1"/>
  <c r="G358" i="25"/>
  <c r="G357" i="25" s="1"/>
  <c r="H355" i="25"/>
  <c r="G355" i="25"/>
  <c r="H354" i="25"/>
  <c r="H353" i="25" s="1"/>
  <c r="G354" i="25"/>
  <c r="G353" i="25"/>
  <c r="H352" i="25"/>
  <c r="H351" i="25" s="1"/>
  <c r="G352" i="25"/>
  <c r="G351" i="25" s="1"/>
  <c r="H346" i="25"/>
  <c r="H345" i="25" s="1"/>
  <c r="G346" i="25"/>
  <c r="G345" i="25" s="1"/>
  <c r="H343" i="25"/>
  <c r="H342" i="25" s="1"/>
  <c r="G343" i="25"/>
  <c r="G342" i="25" s="1"/>
  <c r="H340" i="25"/>
  <c r="H339" i="25" s="1"/>
  <c r="G340" i="25"/>
  <c r="G339" i="25" s="1"/>
  <c r="H337" i="25"/>
  <c r="H336" i="25" s="1"/>
  <c r="G337" i="25"/>
  <c r="G336" i="25" s="1"/>
  <c r="H334" i="25"/>
  <c r="H333" i="25" s="1"/>
  <c r="G334" i="25"/>
  <c r="G333" i="25" s="1"/>
  <c r="H331" i="25"/>
  <c r="H330" i="25" s="1"/>
  <c r="G331" i="25"/>
  <c r="G330" i="25" s="1"/>
  <c r="H328" i="25"/>
  <c r="H327" i="25" s="1"/>
  <c r="G328" i="25"/>
  <c r="G327" i="25" s="1"/>
  <c r="H322" i="25"/>
  <c r="H321" i="25" s="1"/>
  <c r="H320" i="25" s="1"/>
  <c r="G322" i="25"/>
  <c r="G321" i="25" s="1"/>
  <c r="G320" i="25" s="1"/>
  <c r="H318" i="25"/>
  <c r="G318" i="25"/>
  <c r="H316" i="25"/>
  <c r="G316" i="25"/>
  <c r="H314" i="25"/>
  <c r="H313" i="25" s="1"/>
  <c r="H312" i="25" s="1"/>
  <c r="G314" i="25"/>
  <c r="G313" i="25" s="1"/>
  <c r="G312" i="25" s="1"/>
  <c r="H305" i="25"/>
  <c r="G305" i="25"/>
  <c r="H304" i="25"/>
  <c r="H303" i="25" s="1"/>
  <c r="G304" i="25"/>
  <c r="G303" i="25" s="1"/>
  <c r="H301" i="25"/>
  <c r="H300" i="25" s="1"/>
  <c r="H299" i="25" s="1"/>
  <c r="H298" i="25" s="1"/>
  <c r="G301" i="25"/>
  <c r="G300" i="25" s="1"/>
  <c r="G299" i="25" s="1"/>
  <c r="G298" i="25" s="1"/>
  <c r="H294" i="25"/>
  <c r="G294" i="25"/>
  <c r="G293" i="25" s="1"/>
  <c r="G292" i="25" s="1"/>
  <c r="G291" i="25" s="1"/>
  <c r="G290" i="25" s="1"/>
  <c r="H293" i="25"/>
  <c r="H292" i="25" s="1"/>
  <c r="H291" i="25" s="1"/>
  <c r="H290" i="25" s="1"/>
  <c r="H288" i="25"/>
  <c r="H287" i="25" s="1"/>
  <c r="H286" i="25" s="1"/>
  <c r="G288" i="25"/>
  <c r="G287" i="25" s="1"/>
  <c r="G286" i="25" s="1"/>
  <c r="H281" i="25"/>
  <c r="H280" i="25" s="1"/>
  <c r="H279" i="25" s="1"/>
  <c r="H278" i="25" s="1"/>
  <c r="H277" i="25" s="1"/>
  <c r="G281" i="25"/>
  <c r="G280" i="25" s="1"/>
  <c r="G279" i="25" s="1"/>
  <c r="G278" i="25" s="1"/>
  <c r="G277" i="25" s="1"/>
  <c r="H276" i="25"/>
  <c r="G276" i="25"/>
  <c r="G275" i="25" s="1"/>
  <c r="G274" i="25" s="1"/>
  <c r="G273" i="25" s="1"/>
  <c r="G272" i="25" s="1"/>
  <c r="G271" i="25" s="1"/>
  <c r="G270" i="25" s="1"/>
  <c r="H275" i="25"/>
  <c r="H274" i="25" s="1"/>
  <c r="H273" i="25" s="1"/>
  <c r="H272" i="25" s="1"/>
  <c r="H271" i="25" s="1"/>
  <c r="H270" i="25" s="1"/>
  <c r="H266" i="25"/>
  <c r="H265" i="25" s="1"/>
  <c r="H264" i="25" s="1"/>
  <c r="H263" i="25" s="1"/>
  <c r="H262" i="25" s="1"/>
  <c r="H261" i="25" s="1"/>
  <c r="G266" i="25"/>
  <c r="G265" i="25" s="1"/>
  <c r="G264" i="25" s="1"/>
  <c r="G263" i="25" s="1"/>
  <c r="G262" i="25" s="1"/>
  <c r="G261" i="25" s="1"/>
  <c r="H259" i="25"/>
  <c r="H258" i="25" s="1"/>
  <c r="H257" i="25" s="1"/>
  <c r="H256" i="25" s="1"/>
  <c r="H255" i="25" s="1"/>
  <c r="H254" i="25" s="1"/>
  <c r="G259" i="25"/>
  <c r="G258" i="25" s="1"/>
  <c r="G257" i="25" s="1"/>
  <c r="G256" i="25" s="1"/>
  <c r="G255" i="25" s="1"/>
  <c r="G254" i="25" s="1"/>
  <c r="H252" i="25"/>
  <c r="H251" i="25" s="1"/>
  <c r="H250" i="25" s="1"/>
  <c r="H249" i="25" s="1"/>
  <c r="H248" i="25" s="1"/>
  <c r="G252" i="25"/>
  <c r="G251" i="25" s="1"/>
  <c r="G250" i="25" s="1"/>
  <c r="G249" i="25" s="1"/>
  <c r="G248" i="25" s="1"/>
  <c r="H246" i="25"/>
  <c r="H245" i="25" s="1"/>
  <c r="H244" i="25" s="1"/>
  <c r="H243" i="25" s="1"/>
  <c r="H242" i="25" s="1"/>
  <c r="G246" i="25"/>
  <c r="G245" i="25" s="1"/>
  <c r="G244" i="25" s="1"/>
  <c r="G243" i="25" s="1"/>
  <c r="G242" i="25" s="1"/>
  <c r="H240" i="25"/>
  <c r="G240" i="25"/>
  <c r="H239" i="25"/>
  <c r="G239" i="25"/>
  <c r="G238" i="25" s="1"/>
  <c r="H238" i="25"/>
  <c r="H237" i="25" s="1"/>
  <c r="H236" i="25"/>
  <c r="G235" i="25"/>
  <c r="G234" i="25" s="1"/>
  <c r="H235" i="25"/>
  <c r="H234" i="25" s="1"/>
  <c r="H227" i="25"/>
  <c r="H226" i="25" s="1"/>
  <c r="H225" i="25" s="1"/>
  <c r="H224" i="25" s="1"/>
  <c r="H223" i="25" s="1"/>
  <c r="H222" i="25" s="1"/>
  <c r="G227" i="25"/>
  <c r="G226" i="25" s="1"/>
  <c r="G225" i="25" s="1"/>
  <c r="G224" i="25" s="1"/>
  <c r="G223" i="25" s="1"/>
  <c r="G222" i="25" s="1"/>
  <c r="H220" i="25"/>
  <c r="H219" i="25" s="1"/>
  <c r="H218" i="25" s="1"/>
  <c r="H217" i="25" s="1"/>
  <c r="H216" i="25" s="1"/>
  <c r="H215" i="25" s="1"/>
  <c r="G220" i="25"/>
  <c r="G219" i="25" s="1"/>
  <c r="G218" i="25" s="1"/>
  <c r="G217" i="25" s="1"/>
  <c r="G216" i="25" s="1"/>
  <c r="G215" i="25" s="1"/>
  <c r="H213" i="25"/>
  <c r="H212" i="25" s="1"/>
  <c r="H211" i="25" s="1"/>
  <c r="H210" i="25" s="1"/>
  <c r="H209" i="25" s="1"/>
  <c r="G213" i="25"/>
  <c r="G212" i="25" s="1"/>
  <c r="G211" i="25" s="1"/>
  <c r="G210" i="25" s="1"/>
  <c r="G209" i="25" s="1"/>
  <c r="H207" i="25"/>
  <c r="H206" i="25" s="1"/>
  <c r="H205" i="25" s="1"/>
  <c r="H204" i="25" s="1"/>
  <c r="H203" i="25" s="1"/>
  <c r="G207" i="25"/>
  <c r="G206" i="25" s="1"/>
  <c r="G205" i="25" s="1"/>
  <c r="G204" i="25" s="1"/>
  <c r="G203" i="25" s="1"/>
  <c r="H201" i="25"/>
  <c r="G201" i="25"/>
  <c r="H200" i="25"/>
  <c r="H199" i="25" s="1"/>
  <c r="G200" i="25"/>
  <c r="G199" i="25" s="1"/>
  <c r="H197" i="25"/>
  <c r="G197" i="25"/>
  <c r="H196" i="25"/>
  <c r="H195" i="25" s="1"/>
  <c r="G196" i="25"/>
  <c r="G195" i="25" s="1"/>
  <c r="H188" i="25"/>
  <c r="H187" i="25" s="1"/>
  <c r="H186" i="25" s="1"/>
  <c r="H185" i="25" s="1"/>
  <c r="G188" i="25"/>
  <c r="G187" i="25" s="1"/>
  <c r="G186" i="25" s="1"/>
  <c r="G185" i="25" s="1"/>
  <c r="H183" i="25"/>
  <c r="G183" i="25"/>
  <c r="H181" i="25"/>
  <c r="G181" i="25"/>
  <c r="H180" i="25"/>
  <c r="H179" i="25" s="1"/>
  <c r="G180" i="25"/>
  <c r="G179" i="25"/>
  <c r="H172" i="25"/>
  <c r="H171" i="25" s="1"/>
  <c r="H170" i="25" s="1"/>
  <c r="G172" i="25"/>
  <c r="G171" i="25" s="1"/>
  <c r="G170" i="25" s="1"/>
  <c r="H168" i="25"/>
  <c r="H167" i="25" s="1"/>
  <c r="G168" i="25"/>
  <c r="G167" i="25" s="1"/>
  <c r="H165" i="25"/>
  <c r="H164" i="25" s="1"/>
  <c r="G165" i="25"/>
  <c r="G164" i="25" s="1"/>
  <c r="H159" i="25"/>
  <c r="H158" i="25" s="1"/>
  <c r="H157" i="25" s="1"/>
  <c r="H156" i="25" s="1"/>
  <c r="H155" i="25" s="1"/>
  <c r="G159" i="25"/>
  <c r="G158" i="25" s="1"/>
  <c r="G157" i="25" s="1"/>
  <c r="G156" i="25" s="1"/>
  <c r="G155" i="25" s="1"/>
  <c r="H152" i="25"/>
  <c r="H151" i="25" s="1"/>
  <c r="G152" i="25"/>
  <c r="G151" i="25" s="1"/>
  <c r="H149" i="25"/>
  <c r="H148" i="25" s="1"/>
  <c r="G149" i="25"/>
  <c r="G148" i="25" s="1"/>
  <c r="H144" i="25"/>
  <c r="H143" i="25" s="1"/>
  <c r="G144" i="25"/>
  <c r="G143" i="25" s="1"/>
  <c r="H141" i="25"/>
  <c r="H140" i="25" s="1"/>
  <c r="G141" i="25"/>
  <c r="G140" i="25" s="1"/>
  <c r="H138" i="25"/>
  <c r="H137" i="25" s="1"/>
  <c r="G138" i="25"/>
  <c r="G137" i="25" s="1"/>
  <c r="H135" i="25"/>
  <c r="H134" i="25" s="1"/>
  <c r="G135" i="25"/>
  <c r="G134" i="25" s="1"/>
  <c r="H132" i="25"/>
  <c r="H131" i="25" s="1"/>
  <c r="G132" i="25"/>
  <c r="G131" i="25" s="1"/>
  <c r="H126" i="25"/>
  <c r="G126" i="25"/>
  <c r="H125" i="25"/>
  <c r="G125" i="25"/>
  <c r="G124" i="25" s="1"/>
  <c r="H124" i="25"/>
  <c r="H123" i="25"/>
  <c r="H122" i="25" s="1"/>
  <c r="G123" i="25"/>
  <c r="G122" i="25"/>
  <c r="H118" i="25"/>
  <c r="H117" i="25" s="1"/>
  <c r="G118" i="25"/>
  <c r="G117" i="25" s="1"/>
  <c r="H111" i="25"/>
  <c r="H110" i="25" s="1"/>
  <c r="G111" i="25"/>
  <c r="G110" i="25" s="1"/>
  <c r="H108" i="25"/>
  <c r="H107" i="25" s="1"/>
  <c r="G108" i="25"/>
  <c r="G107" i="25" s="1"/>
  <c r="H104" i="25"/>
  <c r="H103" i="25" s="1"/>
  <c r="G104" i="25"/>
  <c r="G103" i="25" s="1"/>
  <c r="H101" i="25"/>
  <c r="H100" i="25" s="1"/>
  <c r="G101" i="25"/>
  <c r="G100" i="25" s="1"/>
  <c r="H98" i="25"/>
  <c r="H97" i="25" s="1"/>
  <c r="G98" i="25"/>
  <c r="G97" i="25" s="1"/>
  <c r="H95" i="25"/>
  <c r="H94" i="25" s="1"/>
  <c r="G95" i="25"/>
  <c r="G94" i="25" s="1"/>
  <c r="H92" i="25"/>
  <c r="H91" i="25" s="1"/>
  <c r="G92" i="25"/>
  <c r="G91" i="25" s="1"/>
  <c r="H88" i="25"/>
  <c r="H87" i="25" s="1"/>
  <c r="G88" i="25"/>
  <c r="G87" i="25" s="1"/>
  <c r="H85" i="25"/>
  <c r="H84" i="25" s="1"/>
  <c r="G85" i="25"/>
  <c r="G84" i="25" s="1"/>
  <c r="H82" i="25"/>
  <c r="H81" i="25" s="1"/>
  <c r="G82" i="25"/>
  <c r="G81" i="25" s="1"/>
  <c r="H79" i="25"/>
  <c r="H78" i="25" s="1"/>
  <c r="G79" i="25"/>
  <c r="G78" i="25" s="1"/>
  <c r="H73" i="25"/>
  <c r="H72" i="25" s="1"/>
  <c r="G73" i="25"/>
  <c r="G72" i="25" s="1"/>
  <c r="H70" i="25"/>
  <c r="H69" i="25" s="1"/>
  <c r="G70" i="25"/>
  <c r="G69" i="25" s="1"/>
  <c r="H67" i="25"/>
  <c r="G67" i="25"/>
  <c r="H66" i="25"/>
  <c r="H65" i="25" s="1"/>
  <c r="G66" i="25"/>
  <c r="G65" i="25" s="1"/>
  <c r="H64" i="25"/>
  <c r="H63" i="25" s="1"/>
  <c r="G64" i="25"/>
  <c r="G63" i="25" s="1"/>
  <c r="H60" i="25"/>
  <c r="H59" i="25" s="1"/>
  <c r="G60" i="25"/>
  <c r="G59" i="25" s="1"/>
  <c r="H57" i="25"/>
  <c r="G57" i="25"/>
  <c r="H56" i="25"/>
  <c r="H55" i="25" s="1"/>
  <c r="G56" i="25"/>
  <c r="G55" i="25" s="1"/>
  <c r="H54" i="25"/>
  <c r="H53" i="25" s="1"/>
  <c r="G54" i="25"/>
  <c r="G53" i="25" s="1"/>
  <c r="H46" i="25"/>
  <c r="H45" i="25" s="1"/>
  <c r="H44" i="25" s="1"/>
  <c r="H43" i="25" s="1"/>
  <c r="H42" i="25" s="1"/>
  <c r="G46" i="25"/>
  <c r="G45" i="25" s="1"/>
  <c r="G44" i="25" s="1"/>
  <c r="G43" i="25" s="1"/>
  <c r="G42" i="25" s="1"/>
  <c r="H40" i="25"/>
  <c r="G40" i="25"/>
  <c r="H38" i="25"/>
  <c r="G38" i="25"/>
  <c r="H36" i="25"/>
  <c r="G36" i="25"/>
  <c r="G35" i="25" s="1"/>
  <c r="G34" i="25" s="1"/>
  <c r="H35" i="25"/>
  <c r="H34" i="25" s="1"/>
  <c r="H29" i="25"/>
  <c r="H28" i="25" s="1"/>
  <c r="H27" i="25" s="1"/>
  <c r="H26" i="25" s="1"/>
  <c r="H25" i="25" s="1"/>
  <c r="I46" i="20"/>
  <c r="I466" i="20"/>
  <c r="D52" i="24"/>
  <c r="D66" i="24"/>
  <c r="C66" i="24"/>
  <c r="D58" i="24"/>
  <c r="D57" i="24" s="1"/>
  <c r="D49" i="24" s="1"/>
  <c r="C58" i="24"/>
  <c r="C57" i="24" s="1"/>
  <c r="D50" i="24"/>
  <c r="C50" i="24"/>
  <c r="D44" i="24"/>
  <c r="C44" i="24"/>
  <c r="D41" i="24"/>
  <c r="C41" i="24"/>
  <c r="D36" i="24"/>
  <c r="C36" i="24"/>
  <c r="D31" i="24"/>
  <c r="C31" i="24"/>
  <c r="D26" i="24"/>
  <c r="C26" i="24"/>
  <c r="D24" i="24"/>
  <c r="C24" i="24"/>
  <c r="C21" i="24" s="1"/>
  <c r="D22" i="24"/>
  <c r="C22" i="24"/>
  <c r="D21" i="24"/>
  <c r="G719" i="27" l="1"/>
  <c r="G718" i="27" s="1"/>
  <c r="G320" i="27"/>
  <c r="G319" i="27" s="1"/>
  <c r="G318" i="27" s="1"/>
  <c r="G317" i="27" s="1"/>
  <c r="G628" i="27"/>
  <c r="G627" i="27" s="1"/>
  <c r="G626" i="27" s="1"/>
  <c r="G775" i="27"/>
  <c r="G774" i="27" s="1"/>
  <c r="G773" i="27" s="1"/>
  <c r="G767" i="27" s="1"/>
  <c r="G812" i="27"/>
  <c r="G811" i="27" s="1"/>
  <c r="G810" i="27" s="1"/>
  <c r="G858" i="27"/>
  <c r="G857" i="27" s="1"/>
  <c r="G856" i="27" s="1"/>
  <c r="F893" i="27"/>
  <c r="F892" i="27" s="1"/>
  <c r="F891" i="27" s="1"/>
  <c r="G98" i="27"/>
  <c r="G97" i="27" s="1"/>
  <c r="G96" i="27" s="1"/>
  <c r="F329" i="27"/>
  <c r="F328" i="27" s="1"/>
  <c r="F327" i="27" s="1"/>
  <c r="F368" i="27"/>
  <c r="F367" i="27" s="1"/>
  <c r="F366" i="27" s="1"/>
  <c r="F524" i="27"/>
  <c r="F523" i="27" s="1"/>
  <c r="F522" i="27" s="1"/>
  <c r="F521" i="27" s="1"/>
  <c r="F757" i="27"/>
  <c r="F756" i="27" s="1"/>
  <c r="F751" i="27" s="1"/>
  <c r="G780" i="27"/>
  <c r="F839" i="27"/>
  <c r="F838" i="27" s="1"/>
  <c r="F837" i="27" s="1"/>
  <c r="F858" i="27"/>
  <c r="F857" i="27" s="1"/>
  <c r="F856" i="27" s="1"/>
  <c r="G893" i="27"/>
  <c r="G892" i="27" s="1"/>
  <c r="G891" i="27" s="1"/>
  <c r="F250" i="26"/>
  <c r="F608" i="26"/>
  <c r="C22" i="23"/>
  <c r="D22" i="23"/>
  <c r="F698" i="27"/>
  <c r="F719" i="27"/>
  <c r="F718" i="27" s="1"/>
  <c r="F459" i="27"/>
  <c r="F458" i="27" s="1"/>
  <c r="F457" i="27" s="1"/>
  <c r="F767" i="27"/>
  <c r="F780" i="27"/>
  <c r="G839" i="27"/>
  <c r="G838" i="27" s="1"/>
  <c r="G837" i="27" s="1"/>
  <c r="G90" i="27"/>
  <c r="G205" i="27"/>
  <c r="G204" i="27" s="1"/>
  <c r="G203" i="27" s="1"/>
  <c r="F320" i="27"/>
  <c r="F319" i="27" s="1"/>
  <c r="F318" i="27" s="1"/>
  <c r="F317" i="27" s="1"/>
  <c r="F316" i="27" s="1"/>
  <c r="F205" i="27"/>
  <c r="F204" i="27" s="1"/>
  <c r="F203" i="27" s="1"/>
  <c r="G329" i="27"/>
  <c r="G328" i="27" s="1"/>
  <c r="G327" i="27" s="1"/>
  <c r="G804" i="27"/>
  <c r="F812" i="27"/>
  <c r="F811" i="27" s="1"/>
  <c r="F810" i="27" s="1"/>
  <c r="F804" i="27" s="1"/>
  <c r="F825" i="27"/>
  <c r="F824" i="27" s="1"/>
  <c r="F823" i="27" s="1"/>
  <c r="F683" i="26"/>
  <c r="F682" i="26" s="1"/>
  <c r="G482" i="26"/>
  <c r="G239" i="26"/>
  <c r="G238" i="26" s="1"/>
  <c r="G237" i="26" s="1"/>
  <c r="G273" i="27"/>
  <c r="F25" i="27"/>
  <c r="F72" i="27"/>
  <c r="F146" i="27"/>
  <c r="G146" i="27"/>
  <c r="G529" i="27"/>
  <c r="G25" i="27"/>
  <c r="F529" i="27"/>
  <c r="G343" i="27"/>
  <c r="G110" i="27"/>
  <c r="G109" i="27" s="1"/>
  <c r="F343" i="27"/>
  <c r="F246" i="27"/>
  <c r="F434" i="27"/>
  <c r="F473" i="27"/>
  <c r="F418" i="27"/>
  <c r="G46" i="27"/>
  <c r="G72" i="27"/>
  <c r="F382" i="27"/>
  <c r="F46" i="27"/>
  <c r="F90" i="27"/>
  <c r="G223" i="27"/>
  <c r="G222" i="27" s="1"/>
  <c r="G162" i="27" s="1"/>
  <c r="F110" i="27"/>
  <c r="F109" i="27" s="1"/>
  <c r="F273" i="27"/>
  <c r="F272" i="27" s="1"/>
  <c r="F550" i="27"/>
  <c r="G316" i="27"/>
  <c r="G368" i="27"/>
  <c r="G367" i="27" s="1"/>
  <c r="G366" i="27" s="1"/>
  <c r="G382" i="27"/>
  <c r="F494" i="27"/>
  <c r="F505" i="27"/>
  <c r="F223" i="27"/>
  <c r="F222" i="27" s="1"/>
  <c r="G246" i="27"/>
  <c r="G459" i="27"/>
  <c r="G458" i="27" s="1"/>
  <c r="G457" i="27" s="1"/>
  <c r="G473" i="27"/>
  <c r="G494" i="27"/>
  <c r="G418" i="27"/>
  <c r="G434" i="27"/>
  <c r="G605" i="27"/>
  <c r="G505" i="27"/>
  <c r="G550" i="27"/>
  <c r="G698" i="27"/>
  <c r="G751" i="27"/>
  <c r="F793" i="27"/>
  <c r="F471" i="26"/>
  <c r="F470" i="26" s="1"/>
  <c r="F469" i="26" s="1"/>
  <c r="G644" i="26"/>
  <c r="G608" i="26"/>
  <c r="G640" i="26"/>
  <c r="G639" i="26" s="1"/>
  <c r="G638" i="26" s="1"/>
  <c r="G709" i="26"/>
  <c r="G708" i="26" s="1"/>
  <c r="F358" i="26"/>
  <c r="F357" i="26" s="1"/>
  <c r="G517" i="26"/>
  <c r="G516" i="26" s="1"/>
  <c r="G515" i="26" s="1"/>
  <c r="F574" i="26"/>
  <c r="G656" i="26"/>
  <c r="G445" i="26"/>
  <c r="F80" i="26"/>
  <c r="F76" i="26" s="1"/>
  <c r="F75" i="26" s="1"/>
  <c r="G204" i="26"/>
  <c r="G200" i="26" s="1"/>
  <c r="G199" i="26" s="1"/>
  <c r="G198" i="26" s="1"/>
  <c r="G267" i="26"/>
  <c r="G266" i="26" s="1"/>
  <c r="F347" i="26"/>
  <c r="G463" i="26"/>
  <c r="G459" i="26" s="1"/>
  <c r="G458" i="26" s="1"/>
  <c r="F570" i="26"/>
  <c r="F569" i="26" s="1"/>
  <c r="F568" i="26" s="1"/>
  <c r="G574" i="26"/>
  <c r="F346" i="26"/>
  <c r="F345" i="26" s="1"/>
  <c r="F344" i="26" s="1"/>
  <c r="F328" i="26"/>
  <c r="G403" i="26"/>
  <c r="G402" i="26" s="1"/>
  <c r="F36" i="26"/>
  <c r="F30" i="26" s="1"/>
  <c r="F53" i="26"/>
  <c r="F70" i="26"/>
  <c r="F66" i="26" s="1"/>
  <c r="F65" i="26" s="1"/>
  <c r="G80" i="26"/>
  <c r="G76" i="26" s="1"/>
  <c r="G75" i="26" s="1"/>
  <c r="G106" i="26"/>
  <c r="G137" i="26"/>
  <c r="G215" i="26"/>
  <c r="G214" i="26" s="1"/>
  <c r="G213" i="26" s="1"/>
  <c r="F463" i="26"/>
  <c r="F459" i="26" s="1"/>
  <c r="F458" i="26" s="1"/>
  <c r="F539" i="26"/>
  <c r="F556" i="26"/>
  <c r="F616" i="26"/>
  <c r="F698" i="26"/>
  <c r="F697" i="26" s="1"/>
  <c r="F723" i="26"/>
  <c r="F718" i="26" s="1"/>
  <c r="F717" i="26" s="1"/>
  <c r="F716" i="26" s="1"/>
  <c r="F732" i="26"/>
  <c r="F731" i="26" s="1"/>
  <c r="F730" i="26" s="1"/>
  <c r="F729" i="26" s="1"/>
  <c r="F728" i="26" s="1"/>
  <c r="G371" i="26"/>
  <c r="G36" i="26"/>
  <c r="G30" i="26" s="1"/>
  <c r="G53" i="26"/>
  <c r="G49" i="26" s="1"/>
  <c r="G48" i="26" s="1"/>
  <c r="G41" i="26" s="1"/>
  <c r="G70" i="26"/>
  <c r="G66" i="26" s="1"/>
  <c r="G65" i="26" s="1"/>
  <c r="G147" i="26"/>
  <c r="G136" i="26" s="1"/>
  <c r="G135" i="26" s="1"/>
  <c r="G134" i="26" s="1"/>
  <c r="F204" i="26"/>
  <c r="F200" i="26" s="1"/>
  <c r="F199" i="26" s="1"/>
  <c r="F198" i="26" s="1"/>
  <c r="F239" i="26"/>
  <c r="F238" i="26" s="1"/>
  <c r="F298" i="26"/>
  <c r="G429" i="26"/>
  <c r="G428" i="26" s="1"/>
  <c r="G427" i="26" s="1"/>
  <c r="F549" i="26"/>
  <c r="F548" i="26" s="1"/>
  <c r="G549" i="26"/>
  <c r="G548" i="26" s="1"/>
  <c r="G556" i="26"/>
  <c r="G570" i="26"/>
  <c r="G569" i="26" s="1"/>
  <c r="G568" i="26" s="1"/>
  <c r="F596" i="26"/>
  <c r="F595" i="26" s="1"/>
  <c r="F594" i="26" s="1"/>
  <c r="F593" i="26" s="1"/>
  <c r="F644" i="26"/>
  <c r="F656" i="26"/>
  <c r="F649" i="26" s="1"/>
  <c r="F674" i="26"/>
  <c r="F673" i="26" s="1"/>
  <c r="G732" i="26"/>
  <c r="G731" i="26" s="1"/>
  <c r="G730" i="26" s="1"/>
  <c r="G729" i="26" s="1"/>
  <c r="G728" i="26" s="1"/>
  <c r="F49" i="26"/>
  <c r="F48" i="26" s="1"/>
  <c r="F41" i="26" s="1"/>
  <c r="G298" i="26"/>
  <c r="G328" i="26"/>
  <c r="F403" i="26"/>
  <c r="F402" i="26" s="1"/>
  <c r="G471" i="26"/>
  <c r="G470" i="26" s="1"/>
  <c r="G469" i="26" s="1"/>
  <c r="G596" i="26"/>
  <c r="G595" i="26" s="1"/>
  <c r="G594" i="26" s="1"/>
  <c r="G593" i="26" s="1"/>
  <c r="G649" i="26"/>
  <c r="F274" i="26"/>
  <c r="G347" i="26"/>
  <c r="F106" i="26"/>
  <c r="F181" i="26"/>
  <c r="F180" i="26" s="1"/>
  <c r="F176" i="26" s="1"/>
  <c r="F175" i="26" s="1"/>
  <c r="F174" i="26" s="1"/>
  <c r="F173" i="26" s="1"/>
  <c r="F371" i="26"/>
  <c r="F517" i="26"/>
  <c r="F516" i="26" s="1"/>
  <c r="F515" i="26" s="1"/>
  <c r="G122" i="26"/>
  <c r="G92" i="26" s="1"/>
  <c r="G191" i="26"/>
  <c r="G190" i="26" s="1"/>
  <c r="G189" i="26" s="1"/>
  <c r="G250" i="26"/>
  <c r="G321" i="26"/>
  <c r="G358" i="26"/>
  <c r="G357" i="26" s="1"/>
  <c r="G481" i="26"/>
  <c r="G480" i="26" s="1"/>
  <c r="G579" i="26"/>
  <c r="F579" i="26"/>
  <c r="F709" i="26"/>
  <c r="F708" i="26" s="1"/>
  <c r="F93" i="26"/>
  <c r="F215" i="26"/>
  <c r="F311" i="26"/>
  <c r="F158" i="26"/>
  <c r="F157" i="26" s="1"/>
  <c r="G441" i="26"/>
  <c r="G440" i="26" s="1"/>
  <c r="G439" i="26" s="1"/>
  <c r="G451" i="26"/>
  <c r="G450" i="26" s="1"/>
  <c r="F496" i="26"/>
  <c r="G561" i="26"/>
  <c r="F640" i="26"/>
  <c r="F639" i="26" s="1"/>
  <c r="F638" i="26" s="1"/>
  <c r="F137" i="26"/>
  <c r="F237" i="26"/>
  <c r="F267" i="26"/>
  <c r="F266" i="26" s="1"/>
  <c r="F321" i="26"/>
  <c r="F429" i="26"/>
  <c r="F428" i="26" s="1"/>
  <c r="F427" i="26" s="1"/>
  <c r="G274" i="26"/>
  <c r="G249" i="26" s="1"/>
  <c r="G181" i="26"/>
  <c r="G180" i="26" s="1"/>
  <c r="G176" i="26" s="1"/>
  <c r="G175" i="26" s="1"/>
  <c r="G174" i="26" s="1"/>
  <c r="G173" i="26" s="1"/>
  <c r="F122" i="26"/>
  <c r="F147" i="26"/>
  <c r="G311" i="26"/>
  <c r="G496" i="26"/>
  <c r="F451" i="26"/>
  <c r="F450" i="26" s="1"/>
  <c r="F438" i="26" s="1"/>
  <c r="G539" i="26"/>
  <c r="F547" i="26"/>
  <c r="F538" i="26" s="1"/>
  <c r="G616" i="26"/>
  <c r="F482" i="26"/>
  <c r="F481" i="26" s="1"/>
  <c r="F480" i="26" s="1"/>
  <c r="G674" i="26"/>
  <c r="G673" i="26" s="1"/>
  <c r="G668" i="26" s="1"/>
  <c r="G661" i="26" s="1"/>
  <c r="G698" i="26"/>
  <c r="G697" i="26" s="1"/>
  <c r="G683" i="26"/>
  <c r="G682" i="26" s="1"/>
  <c r="G718" i="26"/>
  <c r="G717" i="26" s="1"/>
  <c r="G716" i="26" s="1"/>
  <c r="H121" i="25"/>
  <c r="H120" i="25" s="1"/>
  <c r="H116" i="25" s="1"/>
  <c r="H115" i="25" s="1"/>
  <c r="H114" i="25" s="1"/>
  <c r="H113" i="25" s="1"/>
  <c r="H704" i="25"/>
  <c r="H700" i="25" s="1"/>
  <c r="H699" i="25" s="1"/>
  <c r="H698" i="25" s="1"/>
  <c r="H697" i="25" s="1"/>
  <c r="H696" i="25" s="1"/>
  <c r="H683" i="25"/>
  <c r="H679" i="25" s="1"/>
  <c r="H678" i="25" s="1"/>
  <c r="H677" i="25" s="1"/>
  <c r="G651" i="25"/>
  <c r="G650" i="25" s="1"/>
  <c r="H37" i="25"/>
  <c r="H33" i="25" s="1"/>
  <c r="H32" i="25" s="1"/>
  <c r="H31" i="25" s="1"/>
  <c r="G147" i="25"/>
  <c r="G146" i="25" s="1"/>
  <c r="H728" i="25"/>
  <c r="H724" i="25" s="1"/>
  <c r="H723" i="25" s="1"/>
  <c r="H722" i="25" s="1"/>
  <c r="G62" i="25"/>
  <c r="H198" i="25"/>
  <c r="H194" i="25" s="1"/>
  <c r="H193" i="25" s="1"/>
  <c r="H192" i="25" s="1"/>
  <c r="H191" i="25" s="1"/>
  <c r="H190" i="25" s="1"/>
  <c r="H302" i="25"/>
  <c r="H297" i="25" s="1"/>
  <c r="H296" i="25" s="1"/>
  <c r="H295" i="25" s="1"/>
  <c r="H52" i="25"/>
  <c r="H572" i="25"/>
  <c r="H565" i="25" s="1"/>
  <c r="H564" i="25" s="1"/>
  <c r="H563" i="25" s="1"/>
  <c r="G543" i="25"/>
  <c r="G539" i="25" s="1"/>
  <c r="G538" i="25" s="1"/>
  <c r="G537" i="25" s="1"/>
  <c r="G536" i="25" s="1"/>
  <c r="G728" i="25"/>
  <c r="G753" i="25"/>
  <c r="G752" i="25" s="1"/>
  <c r="G751" i="25" s="1"/>
  <c r="G810" i="25"/>
  <c r="H875" i="25"/>
  <c r="H874" i="25" s="1"/>
  <c r="H873" i="25" s="1"/>
  <c r="H872" i="25" s="1"/>
  <c r="H871" i="25" s="1"/>
  <c r="G515" i="25"/>
  <c r="G514" i="25" s="1"/>
  <c r="G106" i="25"/>
  <c r="H147" i="25"/>
  <c r="H146" i="25" s="1"/>
  <c r="G198" i="25"/>
  <c r="H350" i="25"/>
  <c r="H349" i="25" s="1"/>
  <c r="H348" i="25" s="1"/>
  <c r="H426" i="25"/>
  <c r="H422" i="25" s="1"/>
  <c r="H421" i="25" s="1"/>
  <c r="H420" i="25" s="1"/>
  <c r="H640" i="25"/>
  <c r="G735" i="25"/>
  <c r="G734" i="25" s="1"/>
  <c r="G733" i="25" s="1"/>
  <c r="H805" i="25"/>
  <c r="H810" i="25"/>
  <c r="G823" i="25"/>
  <c r="G819" i="25" s="1"/>
  <c r="G818" i="25" s="1"/>
  <c r="G817" i="25" s="1"/>
  <c r="G326" i="25"/>
  <c r="G724" i="25"/>
  <c r="G723" i="25" s="1"/>
  <c r="G722" i="25" s="1"/>
  <c r="H77" i="25"/>
  <c r="G163" i="25"/>
  <c r="G162" i="25" s="1"/>
  <c r="G194" i="25"/>
  <c r="G193" i="25" s="1"/>
  <c r="G192" i="25" s="1"/>
  <c r="G191" i="25" s="1"/>
  <c r="G190" i="25" s="1"/>
  <c r="H315" i="25"/>
  <c r="H311" i="25" s="1"/>
  <c r="H310" i="25" s="1"/>
  <c r="H309" i="25" s="1"/>
  <c r="H385" i="25"/>
  <c r="H384" i="25" s="1"/>
  <c r="H383" i="25" s="1"/>
  <c r="H382" i="25" s="1"/>
  <c r="G486" i="25"/>
  <c r="G482" i="25" s="1"/>
  <c r="G481" i="25" s="1"/>
  <c r="G480" i="25" s="1"/>
  <c r="G479" i="25" s="1"/>
  <c r="G493" i="25"/>
  <c r="G492" i="25" s="1"/>
  <c r="G491" i="25" s="1"/>
  <c r="G503" i="25"/>
  <c r="G502" i="25" s="1"/>
  <c r="G501" i="25" s="1"/>
  <c r="H597" i="25"/>
  <c r="H596" i="25" s="1"/>
  <c r="H595" i="25" s="1"/>
  <c r="H594" i="25" s="1"/>
  <c r="H630" i="25"/>
  <c r="G640" i="25"/>
  <c r="G704" i="25"/>
  <c r="G700" i="25" s="1"/>
  <c r="G699" i="25" s="1"/>
  <c r="G698" i="25" s="1"/>
  <c r="G697" i="25" s="1"/>
  <c r="G696" i="25" s="1"/>
  <c r="H823" i="25"/>
  <c r="H819" i="25" s="1"/>
  <c r="H818" i="25" s="1"/>
  <c r="H817" i="25" s="1"/>
  <c r="H106" i="25"/>
  <c r="G178" i="25"/>
  <c r="G177" i="25" s="1"/>
  <c r="G176" i="25" s="1"/>
  <c r="G175" i="25" s="1"/>
  <c r="G174" i="25" s="1"/>
  <c r="H435" i="25"/>
  <c r="H434" i="25" s="1"/>
  <c r="H433" i="25" s="1"/>
  <c r="H432" i="25" s="1"/>
  <c r="G550" i="25"/>
  <c r="G549" i="25" s="1"/>
  <c r="G548" i="25" s="1"/>
  <c r="H753" i="25"/>
  <c r="H752" i="25" s="1"/>
  <c r="H751" i="25" s="1"/>
  <c r="G764" i="25"/>
  <c r="G763" i="25" s="1"/>
  <c r="G762" i="25" s="1"/>
  <c r="G37" i="25"/>
  <c r="G33" i="25" s="1"/>
  <c r="G32" i="25" s="1"/>
  <c r="G31" i="25" s="1"/>
  <c r="H90" i="25"/>
  <c r="H178" i="25"/>
  <c r="H177" i="25" s="1"/>
  <c r="H176" i="25" s="1"/>
  <c r="H175" i="25" s="1"/>
  <c r="H174" i="25" s="1"/>
  <c r="G237" i="25"/>
  <c r="G233" i="25" s="1"/>
  <c r="G232" i="25" s="1"/>
  <c r="G231" i="25" s="1"/>
  <c r="G230" i="25" s="1"/>
  <c r="G229" i="25" s="1"/>
  <c r="G302" i="25"/>
  <c r="G297" i="25" s="1"/>
  <c r="G296" i="25" s="1"/>
  <c r="G295" i="25" s="1"/>
  <c r="G315" i="25"/>
  <c r="G311" i="25" s="1"/>
  <c r="G310" i="25" s="1"/>
  <c r="G309" i="25" s="1"/>
  <c r="G426" i="25"/>
  <c r="G422" i="25" s="1"/>
  <c r="G421" i="25" s="1"/>
  <c r="G420" i="25" s="1"/>
  <c r="G435" i="25"/>
  <c r="G434" i="25" s="1"/>
  <c r="G433" i="25" s="1"/>
  <c r="G432" i="25" s="1"/>
  <c r="H486" i="25"/>
  <c r="H482" i="25" s="1"/>
  <c r="H481" i="25" s="1"/>
  <c r="H480" i="25" s="1"/>
  <c r="H479" i="25" s="1"/>
  <c r="G572" i="25"/>
  <c r="G565" i="25" s="1"/>
  <c r="G564" i="25" s="1"/>
  <c r="G563" i="25" s="1"/>
  <c r="G683" i="25"/>
  <c r="G679" i="25" s="1"/>
  <c r="G678" i="25" s="1"/>
  <c r="G677" i="25" s="1"/>
  <c r="G879" i="25"/>
  <c r="G875" i="25" s="1"/>
  <c r="G874" i="25" s="1"/>
  <c r="G873" i="25" s="1"/>
  <c r="G872" i="25" s="1"/>
  <c r="G871" i="25" s="1"/>
  <c r="H163" i="25"/>
  <c r="H162" i="25" s="1"/>
  <c r="H161" i="25" s="1"/>
  <c r="H154" i="25" s="1"/>
  <c r="H493" i="25"/>
  <c r="H492" i="25" s="1"/>
  <c r="H491" i="25" s="1"/>
  <c r="H503" i="25"/>
  <c r="H502" i="25" s="1"/>
  <c r="H501" i="25" s="1"/>
  <c r="G385" i="25"/>
  <c r="G384" i="25" s="1"/>
  <c r="G383" i="25" s="1"/>
  <c r="G382" i="25" s="1"/>
  <c r="H651" i="25"/>
  <c r="H650" i="25" s="1"/>
  <c r="G77" i="25"/>
  <c r="H398" i="25"/>
  <c r="G121" i="25"/>
  <c r="G120" i="25" s="1"/>
  <c r="G116" i="25" s="1"/>
  <c r="G115" i="25" s="1"/>
  <c r="G114" i="25" s="1"/>
  <c r="G113" i="25" s="1"/>
  <c r="H515" i="25"/>
  <c r="H514" i="25" s="1"/>
  <c r="H579" i="25"/>
  <c r="H578" i="25" s="1"/>
  <c r="H577" i="25" s="1"/>
  <c r="G620" i="25"/>
  <c r="H860" i="25"/>
  <c r="H854" i="25" s="1"/>
  <c r="H846" i="25" s="1"/>
  <c r="H845" i="25" s="1"/>
  <c r="G371" i="25"/>
  <c r="G370" i="25" s="1"/>
  <c r="G369" i="25" s="1"/>
  <c r="G361" i="25" s="1"/>
  <c r="H444" i="25"/>
  <c r="H443" i="25" s="1"/>
  <c r="G607" i="25"/>
  <c r="G130" i="25"/>
  <c r="H371" i="25"/>
  <c r="H370" i="25" s="1"/>
  <c r="H369" i="25" s="1"/>
  <c r="H361" i="25" s="1"/>
  <c r="G398" i="25"/>
  <c r="H607" i="25"/>
  <c r="G805" i="25"/>
  <c r="H233" i="25"/>
  <c r="H232" i="25" s="1"/>
  <c r="H231" i="25" s="1"/>
  <c r="H230" i="25" s="1"/>
  <c r="H229" i="25" s="1"/>
  <c r="H620" i="25"/>
  <c r="H543" i="25"/>
  <c r="H539" i="25" s="1"/>
  <c r="H538" i="25" s="1"/>
  <c r="H537" i="25" s="1"/>
  <c r="H536" i="25" s="1"/>
  <c r="G665" i="25"/>
  <c r="G664" i="25" s="1"/>
  <c r="G663" i="25" s="1"/>
  <c r="H787" i="25"/>
  <c r="G787" i="25"/>
  <c r="H798" i="25"/>
  <c r="H797" i="25" s="1"/>
  <c r="H285" i="25"/>
  <c r="H284" i="25" s="1"/>
  <c r="G269" i="25"/>
  <c r="G161" i="25"/>
  <c r="G154" i="25" s="1"/>
  <c r="H62" i="25"/>
  <c r="G362" i="25"/>
  <c r="G52" i="25"/>
  <c r="G90" i="25"/>
  <c r="H130" i="25"/>
  <c r="H269" i="25"/>
  <c r="G285" i="25"/>
  <c r="G284" i="25" s="1"/>
  <c r="H326" i="25"/>
  <c r="G350" i="25"/>
  <c r="G349" i="25" s="1"/>
  <c r="G348" i="25" s="1"/>
  <c r="H362" i="25"/>
  <c r="G444" i="25"/>
  <c r="G443" i="25" s="1"/>
  <c r="G579" i="25"/>
  <c r="G578" i="25" s="1"/>
  <c r="G577" i="25" s="1"/>
  <c r="G597" i="25"/>
  <c r="G596" i="25" s="1"/>
  <c r="G595" i="25" s="1"/>
  <c r="G594" i="25" s="1"/>
  <c r="H550" i="25"/>
  <c r="H549" i="25" s="1"/>
  <c r="H548" i="25" s="1"/>
  <c r="H689" i="25"/>
  <c r="H688" i="25" s="1"/>
  <c r="G630" i="25"/>
  <c r="H735" i="25"/>
  <c r="H734" i="25" s="1"/>
  <c r="H733" i="25" s="1"/>
  <c r="G798" i="25"/>
  <c r="G797" i="25" s="1"/>
  <c r="G831" i="25"/>
  <c r="G830" i="25" s="1"/>
  <c r="G829" i="25" s="1"/>
  <c r="G828" i="25" s="1"/>
  <c r="H665" i="25"/>
  <c r="H664" i="25" s="1"/>
  <c r="H663" i="25" s="1"/>
  <c r="G689" i="25"/>
  <c r="G688" i="25" s="1"/>
  <c r="H764" i="25"/>
  <c r="H763" i="25" s="1"/>
  <c r="H762" i="25" s="1"/>
  <c r="H831" i="25"/>
  <c r="H830" i="25" s="1"/>
  <c r="H829" i="25" s="1"/>
  <c r="H828" i="25" s="1"/>
  <c r="G860" i="25"/>
  <c r="G854" i="25" s="1"/>
  <c r="G846" i="25" s="1"/>
  <c r="G845" i="25" s="1"/>
  <c r="D68" i="24"/>
  <c r="C68" i="24"/>
  <c r="F817" i="27" l="1"/>
  <c r="F745" i="27" s="1"/>
  <c r="G817" i="27"/>
  <c r="F668" i="26"/>
  <c r="F661" i="26" s="1"/>
  <c r="G370" i="26"/>
  <c r="F24" i="27"/>
  <c r="G745" i="27"/>
  <c r="F162" i="27"/>
  <c r="G547" i="26"/>
  <c r="G538" i="26" s="1"/>
  <c r="G537" i="26" s="1"/>
  <c r="G468" i="26" s="1"/>
  <c r="F615" i="26"/>
  <c r="F607" i="26" s="1"/>
  <c r="F592" i="26" s="1"/>
  <c r="G272" i="27"/>
  <c r="G89" i="27"/>
  <c r="G24" i="27"/>
  <c r="G472" i="27"/>
  <c r="F381" i="27"/>
  <c r="F472" i="27"/>
  <c r="G381" i="27"/>
  <c r="F89" i="27"/>
  <c r="F64" i="26"/>
  <c r="G615" i="26"/>
  <c r="G607" i="26" s="1"/>
  <c r="G592" i="26" s="1"/>
  <c r="F537" i="26"/>
  <c r="F468" i="26" s="1"/>
  <c r="F92" i="26"/>
  <c r="F249" i="26"/>
  <c r="F696" i="26"/>
  <c r="G91" i="26"/>
  <c r="G188" i="26"/>
  <c r="G438" i="26"/>
  <c r="G426" i="26" s="1"/>
  <c r="G297" i="26"/>
  <c r="G296" i="26" s="1"/>
  <c r="F214" i="26"/>
  <c r="F213" i="26" s="1"/>
  <c r="F188" i="26" s="1"/>
  <c r="G64" i="26"/>
  <c r="F370" i="26"/>
  <c r="G346" i="26"/>
  <c r="G345" i="26" s="1"/>
  <c r="G344" i="26" s="1"/>
  <c r="F297" i="26"/>
  <c r="F296" i="26" s="1"/>
  <c r="G696" i="26"/>
  <c r="F426" i="26"/>
  <c r="F136" i="26"/>
  <c r="F135" i="26" s="1"/>
  <c r="F134" i="26" s="1"/>
  <c r="G51" i="25"/>
  <c r="G50" i="25" s="1"/>
  <c r="G49" i="25" s="1"/>
  <c r="G639" i="25"/>
  <c r="G638" i="25" s="1"/>
  <c r="G637" i="25" s="1"/>
  <c r="G129" i="25"/>
  <c r="G128" i="25" s="1"/>
  <c r="G721" i="25"/>
  <c r="G720" i="25" s="1"/>
  <c r="G397" i="25"/>
  <c r="G396" i="25" s="1"/>
  <c r="G381" i="25" s="1"/>
  <c r="G360" i="25" s="1"/>
  <c r="G325" i="25"/>
  <c r="G324" i="25" s="1"/>
  <c r="G308" i="25" s="1"/>
  <c r="G307" i="25" s="1"/>
  <c r="H283" i="25"/>
  <c r="H268" i="25" s="1"/>
  <c r="G513" i="25"/>
  <c r="G500" i="25" s="1"/>
  <c r="H796" i="25"/>
  <c r="H786" i="25" s="1"/>
  <c r="H785" i="25" s="1"/>
  <c r="H750" i="25" s="1"/>
  <c r="H749" i="25" s="1"/>
  <c r="H325" i="25"/>
  <c r="H324" i="25" s="1"/>
  <c r="H308" i="25" s="1"/>
  <c r="H307" i="25" s="1"/>
  <c r="H76" i="25"/>
  <c r="H676" i="25"/>
  <c r="H675" i="25" s="1"/>
  <c r="H51" i="25"/>
  <c r="H50" i="25" s="1"/>
  <c r="H49" i="25" s="1"/>
  <c r="H721" i="25"/>
  <c r="H720" i="25" s="1"/>
  <c r="H397" i="25"/>
  <c r="H396" i="25" s="1"/>
  <c r="H381" i="25" s="1"/>
  <c r="H360" i="25" s="1"/>
  <c r="H129" i="25"/>
  <c r="H128" i="25" s="1"/>
  <c r="H639" i="25"/>
  <c r="H638" i="25" s="1"/>
  <c r="H637" i="25" s="1"/>
  <c r="G796" i="25"/>
  <c r="G786" i="25" s="1"/>
  <c r="G785" i="25" s="1"/>
  <c r="G750" i="25" s="1"/>
  <c r="G749" i="25" s="1"/>
  <c r="G442" i="25"/>
  <c r="G431" i="25" s="1"/>
  <c r="G606" i="25"/>
  <c r="G605" i="25" s="1"/>
  <c r="G76" i="25"/>
  <c r="G48" i="25" s="1"/>
  <c r="G676" i="25"/>
  <c r="G675" i="25" s="1"/>
  <c r="H513" i="25"/>
  <c r="H500" i="25" s="1"/>
  <c r="H606" i="25"/>
  <c r="H605" i="25" s="1"/>
  <c r="H442" i="25"/>
  <c r="H431" i="25" s="1"/>
  <c r="G283" i="25"/>
  <c r="G268" i="25" s="1"/>
  <c r="F23" i="27" l="1"/>
  <c r="G23" i="27"/>
  <c r="G22" i="26"/>
  <c r="F91" i="26"/>
  <c r="F22" i="26" s="1"/>
  <c r="G295" i="26"/>
  <c r="F295" i="26"/>
  <c r="G24" i="25"/>
  <c r="G23" i="25" s="1"/>
  <c r="H48" i="25"/>
  <c r="H24" i="25" s="1"/>
  <c r="H23" i="25" s="1"/>
  <c r="G604" i="25"/>
  <c r="G586" i="25" s="1"/>
  <c r="H604" i="25"/>
  <c r="H586" i="25" s="1"/>
  <c r="G21" i="26" l="1"/>
  <c r="F21" i="26"/>
  <c r="H22" i="25"/>
  <c r="G22" i="25"/>
  <c r="H128" i="8" l="1"/>
  <c r="H239" i="21"/>
  <c r="I351" i="20"/>
  <c r="H109" i="8" l="1"/>
  <c r="H110" i="8"/>
  <c r="H227" i="21"/>
  <c r="H226" i="21"/>
  <c r="I338" i="20"/>
  <c r="I339" i="20"/>
  <c r="H523" i="8" l="1"/>
  <c r="H520" i="8"/>
  <c r="H504" i="8"/>
  <c r="H313" i="21"/>
  <c r="H358" i="21"/>
  <c r="H355" i="21"/>
  <c r="I672" i="20"/>
  <c r="I675" i="20"/>
  <c r="I646" i="20"/>
  <c r="C44" i="14"/>
  <c r="C40" i="14"/>
  <c r="E65" i="22"/>
  <c r="H130" i="8" l="1"/>
  <c r="H121" i="8"/>
  <c r="H123" i="8"/>
  <c r="H241" i="21"/>
  <c r="H234" i="21"/>
  <c r="H236" i="21"/>
  <c r="I353" i="20"/>
  <c r="I346" i="20"/>
  <c r="I348" i="20"/>
  <c r="H618" i="8" l="1"/>
  <c r="G628" i="8"/>
  <c r="H627" i="8"/>
  <c r="F627" i="8"/>
  <c r="F626" i="8" s="1"/>
  <c r="F625" i="8" s="1"/>
  <c r="F624" i="8" s="1"/>
  <c r="H339" i="21"/>
  <c r="H338" i="21" s="1"/>
  <c r="H337" i="21"/>
  <c r="I542" i="20"/>
  <c r="I541" i="20" s="1"/>
  <c r="I540" i="20"/>
  <c r="G627" i="8" l="1"/>
  <c r="H626" i="8"/>
  <c r="H211" i="8"/>
  <c r="H213" i="8"/>
  <c r="H201" i="21"/>
  <c r="H203" i="21"/>
  <c r="I456" i="20"/>
  <c r="I458" i="20"/>
  <c r="C31" i="14"/>
  <c r="C29" i="14"/>
  <c r="H987" i="8"/>
  <c r="H986" i="8" s="1"/>
  <c r="H985" i="8" s="1"/>
  <c r="H984" i="8" s="1"/>
  <c r="H703" i="8"/>
  <c r="H702" i="8" s="1"/>
  <c r="H700" i="8"/>
  <c r="H699" i="8" s="1"/>
  <c r="H345" i="21"/>
  <c r="H344" i="21" s="1"/>
  <c r="H342" i="21"/>
  <c r="H341" i="21" s="1"/>
  <c r="H195" i="21"/>
  <c r="H194" i="21" s="1"/>
  <c r="H193" i="21" s="1"/>
  <c r="I548" i="20"/>
  <c r="I547" i="20" s="1"/>
  <c r="I545" i="20"/>
  <c r="I544" i="20" s="1"/>
  <c r="I135" i="20"/>
  <c r="I134" i="20" s="1"/>
  <c r="I133" i="20" s="1"/>
  <c r="H625" i="8" l="1"/>
  <c r="G626" i="8"/>
  <c r="E70" i="22"/>
  <c r="E60" i="22"/>
  <c r="H624" i="8" l="1"/>
  <c r="G624" i="8" s="1"/>
  <c r="G625" i="8"/>
  <c r="H913" i="8"/>
  <c r="H827" i="8"/>
  <c r="H166" i="21"/>
  <c r="H57" i="21"/>
  <c r="I213" i="20"/>
  <c r="I229" i="20"/>
  <c r="H230" i="20"/>
  <c r="G229" i="20"/>
  <c r="G228" i="20" s="1"/>
  <c r="G227" i="20" s="1"/>
  <c r="G226" i="20" s="1"/>
  <c r="H229" i="20" l="1"/>
  <c r="I228" i="20"/>
  <c r="I227" i="20" s="1"/>
  <c r="I226" i="20" s="1"/>
  <c r="H155" i="8"/>
  <c r="H153" i="8"/>
  <c r="H260" i="21"/>
  <c r="H258" i="21"/>
  <c r="I372" i="20"/>
  <c r="I370" i="20"/>
  <c r="H228" i="20" l="1"/>
  <c r="H227" i="20" l="1"/>
  <c r="H226" i="20"/>
  <c r="H528" i="8" l="1"/>
  <c r="H361" i="21"/>
  <c r="I678" i="20"/>
  <c r="H734" i="8" l="1"/>
  <c r="H733" i="8" s="1"/>
  <c r="H732" i="8" s="1"/>
  <c r="H731" i="8" s="1"/>
  <c r="H730" i="8" s="1"/>
  <c r="H729" i="8" s="1"/>
  <c r="H728" i="8" s="1"/>
  <c r="F734" i="8"/>
  <c r="F733" i="8" s="1"/>
  <c r="F732" i="8" s="1"/>
  <c r="F731" i="8" s="1"/>
  <c r="F730" i="8" s="1"/>
  <c r="F729" i="8" s="1"/>
  <c r="H746" i="21"/>
  <c r="F746" i="21"/>
  <c r="F745" i="21" s="1"/>
  <c r="F744" i="21" s="1"/>
  <c r="F743" i="21" s="1"/>
  <c r="F742" i="21" s="1"/>
  <c r="I303" i="20"/>
  <c r="I302" i="20"/>
  <c r="I301" i="20" s="1"/>
  <c r="I300" i="20" s="1"/>
  <c r="I299" i="20" s="1"/>
  <c r="G746" i="21" l="1"/>
  <c r="H745" i="21"/>
  <c r="H744" i="21" s="1"/>
  <c r="G745" i="21" l="1"/>
  <c r="G744" i="21"/>
  <c r="H743" i="21"/>
  <c r="H142" i="8"/>
  <c r="H249" i="21"/>
  <c r="I361" i="20"/>
  <c r="G743" i="21" l="1"/>
  <c r="H742" i="21"/>
  <c r="G742" i="21" s="1"/>
  <c r="E54" i="22" l="1"/>
  <c r="H982" i="8"/>
  <c r="H981" i="8" s="1"/>
  <c r="H980" i="8" s="1"/>
  <c r="H979" i="8" s="1"/>
  <c r="H898" i="8"/>
  <c r="H299" i="21"/>
  <c r="H298" i="21" s="1"/>
  <c r="H297" i="21"/>
  <c r="H296" i="21" s="1"/>
  <c r="H295" i="21" s="1"/>
  <c r="H302" i="21"/>
  <c r="H301" i="21" s="1"/>
  <c r="I158" i="20"/>
  <c r="I160" i="20"/>
  <c r="I159" i="20" s="1"/>
  <c r="H294" i="21" l="1"/>
  <c r="H160" i="8" l="1"/>
  <c r="H263" i="21"/>
  <c r="I375" i="20"/>
  <c r="H760" i="8" l="1"/>
  <c r="H759" i="8" s="1"/>
  <c r="H758" i="8" s="1"/>
  <c r="H757" i="8" s="1"/>
  <c r="H442" i="21"/>
  <c r="H441" i="21" s="1"/>
  <c r="I499" i="20"/>
  <c r="I498" i="20" s="1"/>
  <c r="I744" i="20" l="1"/>
  <c r="I40" i="20"/>
  <c r="H471" i="8" l="1"/>
  <c r="H470" i="8" s="1"/>
  <c r="H469" i="8" s="1"/>
  <c r="H468" i="8" s="1"/>
  <c r="H476" i="8"/>
  <c r="H475" i="8" s="1"/>
  <c r="H474" i="8" s="1"/>
  <c r="H473" i="8" s="1"/>
  <c r="H647" i="21"/>
  <c r="H646" i="21" s="1"/>
  <c r="H644" i="21"/>
  <c r="H643" i="21" s="1"/>
  <c r="I413" i="20"/>
  <c r="I412" i="20" s="1"/>
  <c r="I416" i="20"/>
  <c r="I415" i="20" s="1"/>
  <c r="H457" i="8" l="1"/>
  <c r="H642" i="21"/>
  <c r="I411" i="20"/>
  <c r="H809" i="8"/>
  <c r="H807" i="8"/>
  <c r="H81" i="21"/>
  <c r="H79" i="21"/>
  <c r="I734" i="20"/>
  <c r="I732" i="20"/>
  <c r="H938" i="8" l="1"/>
  <c r="H939" i="8"/>
  <c r="H569" i="21"/>
  <c r="H570" i="21"/>
  <c r="I283" i="20"/>
  <c r="I244" i="20"/>
  <c r="H821" i="20"/>
  <c r="I820" i="20"/>
  <c r="I819" i="20" s="1"/>
  <c r="G820" i="20"/>
  <c r="H820" i="20" l="1"/>
  <c r="I818" i="20"/>
  <c r="G819" i="20"/>
  <c r="G818" i="20" s="1"/>
  <c r="G817" i="20" s="1"/>
  <c r="G816" i="20" s="1"/>
  <c r="I817" i="20" l="1"/>
  <c r="H818" i="20"/>
  <c r="H819" i="20"/>
  <c r="I816" i="20" l="1"/>
  <c r="H817" i="20"/>
  <c r="H816" i="20" l="1"/>
  <c r="C26" i="14" l="1"/>
  <c r="C24" i="14"/>
  <c r="I826" i="20" l="1"/>
  <c r="H576" i="21"/>
  <c r="H323" i="8"/>
  <c r="H714" i="8"/>
  <c r="H665" i="8"/>
  <c r="H518" i="21"/>
  <c r="H624" i="21"/>
  <c r="I596" i="20"/>
  <c r="I607" i="20"/>
  <c r="H181" i="8"/>
  <c r="H388" i="21"/>
  <c r="I475" i="20"/>
  <c r="H116" i="8"/>
  <c r="H231" i="21"/>
  <c r="I343" i="20"/>
  <c r="H129" i="8"/>
  <c r="H122" i="8"/>
  <c r="H240" i="21"/>
  <c r="H235" i="21"/>
  <c r="I352" i="20"/>
  <c r="I347" i="20"/>
  <c r="H853" i="8" l="1"/>
  <c r="H851" i="8"/>
  <c r="H145" i="21"/>
  <c r="H143" i="21"/>
  <c r="I55" i="20"/>
  <c r="I53" i="20"/>
  <c r="H300" i="8"/>
  <c r="H299" i="8" s="1"/>
  <c r="H298" i="8" s="1"/>
  <c r="H297" i="8" s="1"/>
  <c r="H513" i="21"/>
  <c r="H512" i="21" s="1"/>
  <c r="I791" i="20"/>
  <c r="I790" i="20" s="1"/>
  <c r="H248" i="8" l="1"/>
  <c r="H247" i="8" s="1"/>
  <c r="H246" i="8" s="1"/>
  <c r="H245" i="8" s="1"/>
  <c r="H243" i="8"/>
  <c r="H242" i="8" s="1"/>
  <c r="H241" i="8" s="1"/>
  <c r="H240" i="8" s="1"/>
  <c r="H655" i="21"/>
  <c r="H654" i="21" s="1"/>
  <c r="H652" i="21"/>
  <c r="H651" i="21" s="1"/>
  <c r="I523" i="20"/>
  <c r="I522" i="20" s="1"/>
  <c r="I520" i="20"/>
  <c r="I519" i="20" s="1"/>
  <c r="I518" i="20" l="1"/>
  <c r="I517" i="20" s="1"/>
  <c r="I516" i="20" s="1"/>
  <c r="H650" i="21"/>
  <c r="E53" i="22" l="1"/>
  <c r="H961" i="8" l="1"/>
  <c r="H960" i="8" s="1"/>
  <c r="H959" i="8" s="1"/>
  <c r="H958" i="8" s="1"/>
  <c r="F961" i="8"/>
  <c r="F960" i="8" s="1"/>
  <c r="F959" i="8" s="1"/>
  <c r="F958" i="8" s="1"/>
  <c r="H721" i="21"/>
  <c r="H720" i="21" s="1"/>
  <c r="H174" i="20"/>
  <c r="I173" i="20"/>
  <c r="I172" i="20" s="1"/>
  <c r="G173" i="20"/>
  <c r="E50" i="22"/>
  <c r="H173" i="20" l="1"/>
  <c r="H295" i="8"/>
  <c r="H510" i="21"/>
  <c r="I788" i="20"/>
  <c r="E64" i="22"/>
  <c r="E63" i="22"/>
  <c r="H670" i="8" l="1"/>
  <c r="H225" i="8"/>
  <c r="H409" i="21"/>
  <c r="H691" i="21"/>
  <c r="I496" i="20"/>
  <c r="I616" i="20"/>
  <c r="G698" i="8" l="1"/>
  <c r="H697" i="8"/>
  <c r="H696" i="8" s="1"/>
  <c r="F697" i="8"/>
  <c r="F696" i="8" s="1"/>
  <c r="G618" i="8"/>
  <c r="G623" i="8"/>
  <c r="G633" i="8"/>
  <c r="G638" i="8"/>
  <c r="G643" i="8"/>
  <c r="G645" i="8"/>
  <c r="G650" i="8"/>
  <c r="G655" i="8"/>
  <c r="G660" i="8"/>
  <c r="G665" i="8"/>
  <c r="G670" i="8"/>
  <c r="G675" i="8"/>
  <c r="G680" i="8"/>
  <c r="G685" i="8"/>
  <c r="G690" i="8"/>
  <c r="G709" i="8"/>
  <c r="G714" i="8"/>
  <c r="G499" i="8"/>
  <c r="G504" i="8"/>
  <c r="G509" i="8"/>
  <c r="G515" i="8"/>
  <c r="G523" i="8"/>
  <c r="G528" i="8"/>
  <c r="G536" i="8"/>
  <c r="G542" i="8"/>
  <c r="G547" i="8"/>
  <c r="G552" i="8"/>
  <c r="G557" i="8"/>
  <c r="G563" i="8"/>
  <c r="G568" i="8"/>
  <c r="G574" i="8"/>
  <c r="G576" i="8"/>
  <c r="G578" i="8"/>
  <c r="G583" i="8"/>
  <c r="G588" i="8"/>
  <c r="G593" i="8"/>
  <c r="G598" i="8"/>
  <c r="G601" i="8"/>
  <c r="G605" i="8"/>
  <c r="G610" i="8"/>
  <c r="G612" i="8"/>
  <c r="G403" i="8"/>
  <c r="G408" i="8"/>
  <c r="G413" i="8"/>
  <c r="G418" i="8"/>
  <c r="G423" i="8"/>
  <c r="G428" i="8"/>
  <c r="G434" i="8"/>
  <c r="G439" i="8"/>
  <c r="G444" i="8"/>
  <c r="G451" i="8"/>
  <c r="G457" i="8"/>
  <c r="G462" i="8"/>
  <c r="G467" i="8"/>
  <c r="G492" i="8"/>
  <c r="G295" i="8"/>
  <c r="G296" i="8"/>
  <c r="G306" i="8"/>
  <c r="G307" i="8"/>
  <c r="G312" i="8"/>
  <c r="G313" i="8"/>
  <c r="G318" i="8"/>
  <c r="G319" i="8"/>
  <c r="G324" i="8"/>
  <c r="G330" i="8"/>
  <c r="G331" i="8"/>
  <c r="G342" i="8"/>
  <c r="G347" i="8"/>
  <c r="G349" i="8"/>
  <c r="G354" i="8"/>
  <c r="G356" i="8"/>
  <c r="G358" i="8"/>
  <c r="G364" i="8"/>
  <c r="G369" i="8"/>
  <c r="G370" i="8"/>
  <c r="G375" i="8"/>
  <c r="G376" i="8"/>
  <c r="G381" i="8"/>
  <c r="G396" i="8"/>
  <c r="G282" i="8"/>
  <c r="G255" i="8"/>
  <c r="G260" i="8"/>
  <c r="G265" i="8"/>
  <c r="G270" i="8"/>
  <c r="G275" i="8"/>
  <c r="G166" i="8"/>
  <c r="G171" i="8"/>
  <c r="G176" i="8"/>
  <c r="G181" i="8"/>
  <c r="G186" i="8"/>
  <c r="G191" i="8"/>
  <c r="G196" i="8"/>
  <c r="G201" i="8"/>
  <c r="G206" i="8"/>
  <c r="G215" i="8"/>
  <c r="G225" i="8"/>
  <c r="G239" i="8"/>
  <c r="G89" i="8"/>
  <c r="G94" i="8"/>
  <c r="G96" i="8"/>
  <c r="G102" i="8"/>
  <c r="G109" i="8"/>
  <c r="G116" i="8"/>
  <c r="G121" i="8"/>
  <c r="G128" i="8"/>
  <c r="G135" i="8"/>
  <c r="G137" i="8"/>
  <c r="G142" i="8"/>
  <c r="G144" i="8"/>
  <c r="G151" i="8"/>
  <c r="G153" i="8"/>
  <c r="G155" i="8"/>
  <c r="G160" i="8"/>
  <c r="G82" i="8"/>
  <c r="G76" i="8"/>
  <c r="G29" i="8"/>
  <c r="G34" i="8"/>
  <c r="G40" i="8"/>
  <c r="G45" i="8"/>
  <c r="G50" i="8"/>
  <c r="G55" i="8"/>
  <c r="G60" i="8"/>
  <c r="G65" i="8"/>
  <c r="G71" i="8"/>
  <c r="H977" i="8"/>
  <c r="H976" i="8" s="1"/>
  <c r="H975" i="8" s="1"/>
  <c r="H974" i="8" s="1"/>
  <c r="H972" i="8"/>
  <c r="H971" i="8" s="1"/>
  <c r="H970" i="8" s="1"/>
  <c r="H969" i="8" s="1"/>
  <c r="H968" i="8" s="1"/>
  <c r="H966" i="8"/>
  <c r="H965" i="8" s="1"/>
  <c r="H964" i="8" s="1"/>
  <c r="H963" i="8" s="1"/>
  <c r="H957" i="8" s="1"/>
  <c r="H955" i="8"/>
  <c r="H954" i="8" s="1"/>
  <c r="H953" i="8" s="1"/>
  <c r="H952" i="8" s="1"/>
  <c r="H950" i="8"/>
  <c r="H949" i="8" s="1"/>
  <c r="H948" i="8" s="1"/>
  <c r="H947" i="8" s="1"/>
  <c r="H945" i="8"/>
  <c r="H944" i="8" s="1"/>
  <c r="H943" i="8" s="1"/>
  <c r="H942" i="8" s="1"/>
  <c r="H941" i="8" s="1"/>
  <c r="H937" i="8"/>
  <c r="H932" i="8"/>
  <c r="H931" i="8" s="1"/>
  <c r="H930" i="8" s="1"/>
  <c r="H929" i="8" s="1"/>
  <c r="H927" i="8"/>
  <c r="H926" i="8" s="1"/>
  <c r="H925" i="8" s="1"/>
  <c r="H924" i="8" s="1"/>
  <c r="H922" i="8"/>
  <c r="H920" i="8"/>
  <c r="H919" i="8"/>
  <c r="H918" i="8" s="1"/>
  <c r="H912" i="8"/>
  <c r="H911" i="8" s="1"/>
  <c r="H910" i="8" s="1"/>
  <c r="H909" i="8" s="1"/>
  <c r="H907" i="8"/>
  <c r="H906" i="8" s="1"/>
  <c r="H905" i="8" s="1"/>
  <c r="H904" i="8" s="1"/>
  <c r="H902" i="8"/>
  <c r="H901" i="8" s="1"/>
  <c r="H900" i="8" s="1"/>
  <c r="H899" i="8" s="1"/>
  <c r="H897" i="8"/>
  <c r="H896" i="8" s="1"/>
  <c r="H895" i="8" s="1"/>
  <c r="H894" i="8" s="1"/>
  <c r="H892" i="8"/>
  <c r="H890" i="8"/>
  <c r="H888" i="8"/>
  <c r="H883" i="8"/>
  <c r="H882" i="8" s="1"/>
  <c r="H881" i="8" s="1"/>
  <c r="H880" i="8" s="1"/>
  <c r="H878" i="8"/>
  <c r="H877" i="8" s="1"/>
  <c r="H876" i="8" s="1"/>
  <c r="H875" i="8" s="1"/>
  <c r="H873" i="8"/>
  <c r="H872" i="8" s="1"/>
  <c r="H871" i="8" s="1"/>
  <c r="H870" i="8" s="1"/>
  <c r="H868" i="8"/>
  <c r="H866" i="8"/>
  <c r="H864" i="8"/>
  <c r="H859" i="8"/>
  <c r="H858" i="8" s="1"/>
  <c r="H857" i="8" s="1"/>
  <c r="H856" i="8" s="1"/>
  <c r="H854" i="8"/>
  <c r="H852" i="8"/>
  <c r="H850" i="8"/>
  <c r="H845" i="8"/>
  <c r="H844" i="8" s="1"/>
  <c r="H843" i="8" s="1"/>
  <c r="H842" i="8" s="1"/>
  <c r="H839" i="8"/>
  <c r="H837" i="8"/>
  <c r="H832" i="8"/>
  <c r="H831" i="8" s="1"/>
  <c r="H830" i="8" s="1"/>
  <c r="H829" i="8" s="1"/>
  <c r="H826" i="8"/>
  <c r="H824" i="8"/>
  <c r="H820" i="8"/>
  <c r="H819" i="8" s="1"/>
  <c r="H818" i="8" s="1"/>
  <c r="H815" i="8"/>
  <c r="H813" i="8"/>
  <c r="H808" i="8"/>
  <c r="H806" i="8"/>
  <c r="H805" i="8" s="1"/>
  <c r="H804" i="8" s="1"/>
  <c r="H803" i="8" s="1"/>
  <c r="H800" i="8"/>
  <c r="H798" i="8"/>
  <c r="H793" i="8"/>
  <c r="H792" i="8" s="1"/>
  <c r="H791" i="8" s="1"/>
  <c r="H790" i="8" s="1"/>
  <c r="H787" i="8"/>
  <c r="H786" i="8" s="1"/>
  <c r="H785" i="8" s="1"/>
  <c r="H784" i="8" s="1"/>
  <c r="H782" i="8"/>
  <c r="H780" i="8"/>
  <c r="H776" i="8"/>
  <c r="H775" i="8" s="1"/>
  <c r="H774" i="8" s="1"/>
  <c r="H771" i="8"/>
  <c r="H770" i="8" s="1"/>
  <c r="H769" i="8" s="1"/>
  <c r="H768" i="8" s="1"/>
  <c r="H765" i="8"/>
  <c r="H764" i="8" s="1"/>
  <c r="H763" i="8" s="1"/>
  <c r="H762" i="8" s="1"/>
  <c r="H756" i="8" s="1"/>
  <c r="H754" i="8"/>
  <c r="H753" i="8" s="1"/>
  <c r="H752" i="8" s="1"/>
  <c r="H751" i="8" s="1"/>
  <c r="H750" i="8" s="1"/>
  <c r="H749" i="8" s="1"/>
  <c r="H747" i="8"/>
  <c r="H746" i="8"/>
  <c r="H745" i="8" s="1"/>
  <c r="H741" i="8"/>
  <c r="H740" i="8" s="1"/>
  <c r="H739" i="8" s="1"/>
  <c r="H738" i="8" s="1"/>
  <c r="H737" i="8" s="1"/>
  <c r="H726" i="8"/>
  <c r="H725" i="8" s="1"/>
  <c r="H724" i="8" s="1"/>
  <c r="H723" i="8" s="1"/>
  <c r="H722" i="8" s="1"/>
  <c r="H720" i="8"/>
  <c r="H719" i="8" s="1"/>
  <c r="H718" i="8" s="1"/>
  <c r="H717" i="8" s="1"/>
  <c r="H716" i="8" s="1"/>
  <c r="H713" i="8"/>
  <c r="H712" i="8" s="1"/>
  <c r="H711" i="8" s="1"/>
  <c r="H708" i="8"/>
  <c r="H707" i="8" s="1"/>
  <c r="H706" i="8" s="1"/>
  <c r="H689" i="8"/>
  <c r="H688" i="8" s="1"/>
  <c r="H687" i="8" s="1"/>
  <c r="H684" i="8"/>
  <c r="H683" i="8" s="1"/>
  <c r="H682" i="8" s="1"/>
  <c r="H679" i="8"/>
  <c r="H678" i="8" s="1"/>
  <c r="H677" i="8" s="1"/>
  <c r="H674" i="8"/>
  <c r="H669" i="8"/>
  <c r="H668" i="8" s="1"/>
  <c r="H664" i="8"/>
  <c r="H663" i="8" s="1"/>
  <c r="H662" i="8" s="1"/>
  <c r="H661" i="8" s="1"/>
  <c r="H659" i="8"/>
  <c r="H658" i="8" s="1"/>
  <c r="H654" i="8"/>
  <c r="H649" i="8"/>
  <c r="H648" i="8" s="1"/>
  <c r="H647" i="8" s="1"/>
  <c r="H644" i="8"/>
  <c r="H642" i="8"/>
  <c r="H637" i="8"/>
  <c r="H636" i="8" s="1"/>
  <c r="H635" i="8" s="1"/>
  <c r="H634" i="8" s="1"/>
  <c r="H632" i="8"/>
  <c r="H622" i="8"/>
  <c r="H621" i="8" s="1"/>
  <c r="H617" i="8"/>
  <c r="H616" i="8" s="1"/>
  <c r="H611" i="8"/>
  <c r="H609" i="8"/>
  <c r="H604" i="8"/>
  <c r="H597" i="8"/>
  <c r="H596" i="8" s="1"/>
  <c r="H595" i="8" s="1"/>
  <c r="H592" i="8"/>
  <c r="H591" i="8" s="1"/>
  <c r="H590" i="8" s="1"/>
  <c r="H587" i="8"/>
  <c r="H586" i="8" s="1"/>
  <c r="H585" i="8" s="1"/>
  <c r="H582" i="8"/>
  <c r="H581" i="8" s="1"/>
  <c r="H580" i="8" s="1"/>
  <c r="H573" i="8"/>
  <c r="H567" i="8"/>
  <c r="H562" i="8"/>
  <c r="H561" i="8" s="1"/>
  <c r="H556" i="8"/>
  <c r="H551" i="8"/>
  <c r="H546" i="8"/>
  <c r="H541" i="8"/>
  <c r="H535" i="8"/>
  <c r="H533" i="8"/>
  <c r="H527" i="8"/>
  <c r="H522" i="8"/>
  <c r="H514" i="8"/>
  <c r="H513" i="8" s="1"/>
  <c r="H512" i="8" s="1"/>
  <c r="H511" i="8" s="1"/>
  <c r="H508" i="8"/>
  <c r="H503" i="8"/>
  <c r="H502" i="8" s="1"/>
  <c r="H498" i="8"/>
  <c r="H491" i="8"/>
  <c r="H490" i="8"/>
  <c r="H489" i="8" s="1"/>
  <c r="H485" i="8"/>
  <c r="H466" i="8"/>
  <c r="H465" i="8" s="1"/>
  <c r="H461" i="8"/>
  <c r="H460" i="8" s="1"/>
  <c r="H456" i="8"/>
  <c r="H455" i="8" s="1"/>
  <c r="H450" i="8"/>
  <c r="H443" i="8"/>
  <c r="H438" i="8"/>
  <c r="H437" i="8" s="1"/>
  <c r="H436" i="8" s="1"/>
  <c r="H433" i="8"/>
  <c r="H427" i="8"/>
  <c r="H422" i="8"/>
  <c r="H417" i="8"/>
  <c r="H416" i="8" s="1"/>
  <c r="H415" i="8" s="1"/>
  <c r="H414" i="8" s="1"/>
  <c r="H412" i="8"/>
  <c r="H407" i="8"/>
  <c r="H406" i="8" s="1"/>
  <c r="H405" i="8" s="1"/>
  <c r="H404" i="8" s="1"/>
  <c r="H402" i="8"/>
  <c r="H395" i="8"/>
  <c r="H394" i="8"/>
  <c r="H393" i="8" s="1"/>
  <c r="H389" i="8"/>
  <c r="H380" i="8"/>
  <c r="H379" i="8" s="1"/>
  <c r="H374" i="8"/>
  <c r="H373" i="8" s="1"/>
  <c r="H368" i="8"/>
  <c r="H367" i="8" s="1"/>
  <c r="H363" i="8"/>
  <c r="H362" i="8" s="1"/>
  <c r="H357" i="8"/>
  <c r="H355" i="8"/>
  <c r="H353" i="8"/>
  <c r="H348" i="8"/>
  <c r="H346" i="8"/>
  <c r="H341" i="8"/>
  <c r="H340" i="8"/>
  <c r="H339" i="8" s="1"/>
  <c r="H338" i="8"/>
  <c r="H329" i="8"/>
  <c r="H328" i="8" s="1"/>
  <c r="H327" i="8" s="1"/>
  <c r="H326" i="8" s="1"/>
  <c r="H322" i="8"/>
  <c r="H317" i="8"/>
  <c r="H311" i="8"/>
  <c r="H310" i="8" s="1"/>
  <c r="H305" i="8"/>
  <c r="H294" i="8"/>
  <c r="H293" i="8" s="1"/>
  <c r="H281" i="8"/>
  <c r="H280" i="8" s="1"/>
  <c r="H274" i="8"/>
  <c r="H269" i="8"/>
  <c r="H268" i="8" s="1"/>
  <c r="H267" i="8" s="1"/>
  <c r="H266" i="8" s="1"/>
  <c r="H264" i="8"/>
  <c r="H263" i="8" s="1"/>
  <c r="H262" i="8" s="1"/>
  <c r="H261" i="8" s="1"/>
  <c r="H259" i="8"/>
  <c r="H254" i="8"/>
  <c r="H238" i="8"/>
  <c r="H237" i="8"/>
  <c r="H232" i="8"/>
  <c r="H231" i="8" s="1"/>
  <c r="H224" i="8"/>
  <c r="H219" i="8"/>
  <c r="H214" i="8"/>
  <c r="H210" i="8"/>
  <c r="H205" i="8"/>
  <c r="H200" i="8"/>
  <c r="H195" i="8"/>
  <c r="H194" i="8" s="1"/>
  <c r="H193" i="8" s="1"/>
  <c r="H192" i="8" s="1"/>
  <c r="H190" i="8"/>
  <c r="H189" i="8" s="1"/>
  <c r="H185" i="8"/>
  <c r="H180" i="8"/>
  <c r="H175" i="8"/>
  <c r="H174" i="8" s="1"/>
  <c r="H173" i="8" s="1"/>
  <c r="H172" i="8" s="1"/>
  <c r="H170" i="8"/>
  <c r="H169" i="8" s="1"/>
  <c r="H165" i="8"/>
  <c r="H159" i="8"/>
  <c r="H158" i="8" s="1"/>
  <c r="H157" i="8" s="1"/>
  <c r="H154" i="8"/>
  <c r="H152" i="8"/>
  <c r="H150" i="8"/>
  <c r="H143" i="8"/>
  <c r="H141" i="8"/>
  <c r="H136" i="8"/>
  <c r="H134" i="8"/>
  <c r="H127" i="8"/>
  <c r="H126" i="8" s="1"/>
  <c r="H120" i="8"/>
  <c r="H119" i="8" s="1"/>
  <c r="H115" i="8"/>
  <c r="H114" i="8" s="1"/>
  <c r="H113" i="8" s="1"/>
  <c r="H108" i="8"/>
  <c r="H107" i="8" s="1"/>
  <c r="H101" i="8"/>
  <c r="H95" i="8"/>
  <c r="H93" i="8"/>
  <c r="H88" i="8"/>
  <c r="H87" i="8" s="1"/>
  <c r="H81" i="8"/>
  <c r="H75" i="8"/>
  <c r="H74" i="8" s="1"/>
  <c r="H70" i="8"/>
  <c r="H64" i="8"/>
  <c r="H59" i="8"/>
  <c r="H58" i="8" s="1"/>
  <c r="H57" i="8" s="1"/>
  <c r="H56" i="8" s="1"/>
  <c r="H54" i="8"/>
  <c r="H49" i="8"/>
  <c r="H48" i="8" s="1"/>
  <c r="H47" i="8" s="1"/>
  <c r="H44" i="8"/>
  <c r="H39" i="8"/>
  <c r="H38" i="8" s="1"/>
  <c r="H37" i="8" s="1"/>
  <c r="H36" i="8" s="1"/>
  <c r="H33" i="8"/>
  <c r="H32" i="8" s="1"/>
  <c r="H31" i="8" s="1"/>
  <c r="H28" i="8"/>
  <c r="H27" i="8" s="1"/>
  <c r="G436" i="21"/>
  <c r="H435" i="21"/>
  <c r="H434" i="21" s="1"/>
  <c r="F435" i="21"/>
  <c r="F434" i="21" s="1"/>
  <c r="G29" i="21"/>
  <c r="G40" i="21"/>
  <c r="G47" i="21"/>
  <c r="G52" i="21"/>
  <c r="G55" i="21"/>
  <c r="G57" i="21"/>
  <c r="G63" i="21"/>
  <c r="G74" i="21"/>
  <c r="G81" i="21"/>
  <c r="G84" i="21"/>
  <c r="G86" i="21"/>
  <c r="G92" i="21"/>
  <c r="G98" i="21"/>
  <c r="G101" i="21"/>
  <c r="G105" i="21"/>
  <c r="G108" i="21"/>
  <c r="G111" i="21"/>
  <c r="G114" i="21"/>
  <c r="G117" i="21"/>
  <c r="G120" i="21"/>
  <c r="G124" i="21"/>
  <c r="G127" i="21"/>
  <c r="G132" i="21"/>
  <c r="G137" i="21"/>
  <c r="G147" i="21"/>
  <c r="G150" i="21"/>
  <c r="G157" i="21"/>
  <c r="G160" i="21"/>
  <c r="G163" i="21"/>
  <c r="G168" i="21"/>
  <c r="G169" i="21"/>
  <c r="G170" i="21"/>
  <c r="G171" i="21"/>
  <c r="G172" i="21"/>
  <c r="G173" i="21"/>
  <c r="G174" i="21"/>
  <c r="G175" i="21"/>
  <c r="G176" i="21"/>
  <c r="G183" i="21"/>
  <c r="G191" i="21"/>
  <c r="G205" i="21"/>
  <c r="G214" i="21"/>
  <c r="G216" i="21"/>
  <c r="G220" i="21"/>
  <c r="G226" i="21"/>
  <c r="G234" i="21"/>
  <c r="G239" i="21"/>
  <c r="G244" i="21"/>
  <c r="G246" i="21"/>
  <c r="G249" i="21"/>
  <c r="G251" i="21"/>
  <c r="G260" i="21"/>
  <c r="G263" i="21"/>
  <c r="G268" i="21"/>
  <c r="G271" i="21"/>
  <c r="G274" i="21"/>
  <c r="G277" i="21"/>
  <c r="G280" i="21"/>
  <c r="G285" i="21"/>
  <c r="G289" i="21"/>
  <c r="G292" i="21"/>
  <c r="G295" i="21"/>
  <c r="G296" i="21"/>
  <c r="G297" i="21"/>
  <c r="G298" i="21"/>
  <c r="G299" i="21"/>
  <c r="G300" i="21"/>
  <c r="G310" i="21"/>
  <c r="G313" i="21"/>
  <c r="G316" i="21"/>
  <c r="G320" i="21"/>
  <c r="G323" i="21"/>
  <c r="G326" i="21"/>
  <c r="G333" i="21"/>
  <c r="G337" i="21"/>
  <c r="G349" i="21"/>
  <c r="G358" i="21"/>
  <c r="G361" i="21"/>
  <c r="G367" i="21"/>
  <c r="G370" i="21"/>
  <c r="G374" i="21"/>
  <c r="G379" i="21"/>
  <c r="G382" i="21"/>
  <c r="G385" i="21"/>
  <c r="G388" i="21"/>
  <c r="G391" i="21"/>
  <c r="G394" i="21"/>
  <c r="G397" i="21"/>
  <c r="G400" i="21"/>
  <c r="G403" i="21"/>
  <c r="G409" i="21"/>
  <c r="G414" i="21"/>
  <c r="G417" i="21"/>
  <c r="G420" i="21"/>
  <c r="G424" i="21"/>
  <c r="G427" i="21"/>
  <c r="G430" i="21"/>
  <c r="G433" i="21"/>
  <c r="G446" i="21"/>
  <c r="G451" i="21"/>
  <c r="G463" i="21"/>
  <c r="G475" i="21"/>
  <c r="G493" i="21"/>
  <c r="G499" i="21"/>
  <c r="G510" i="21"/>
  <c r="G511" i="21"/>
  <c r="G518" i="21"/>
  <c r="G524" i="21"/>
  <c r="G525" i="21"/>
  <c r="G528" i="21"/>
  <c r="G529" i="21"/>
  <c r="G533" i="21"/>
  <c r="G534" i="21"/>
  <c r="G540" i="21"/>
  <c r="G541" i="21"/>
  <c r="G547" i="21"/>
  <c r="G553" i="21"/>
  <c r="G556" i="21"/>
  <c r="G559" i="21"/>
  <c r="G564" i="21"/>
  <c r="G569" i="21"/>
  <c r="G577" i="21"/>
  <c r="G581" i="21"/>
  <c r="G582" i="21"/>
  <c r="G591" i="21"/>
  <c r="G594" i="21"/>
  <c r="G596" i="21"/>
  <c r="G599" i="21"/>
  <c r="G601" i="21"/>
  <c r="G603" i="21"/>
  <c r="G614" i="21"/>
  <c r="G618" i="21"/>
  <c r="G621" i="21"/>
  <c r="G624" i="21"/>
  <c r="G627" i="21"/>
  <c r="G638" i="21"/>
  <c r="G642" i="21"/>
  <c r="G661" i="21"/>
  <c r="G664" i="21"/>
  <c r="G667" i="21"/>
  <c r="G670" i="21"/>
  <c r="G673" i="21"/>
  <c r="G676" i="21"/>
  <c r="G687" i="21"/>
  <c r="G691" i="21"/>
  <c r="G694" i="21"/>
  <c r="G696" i="21"/>
  <c r="G703" i="21"/>
  <c r="G708" i="21"/>
  <c r="G713" i="21"/>
  <c r="G714" i="21"/>
  <c r="G717" i="21"/>
  <c r="G725" i="21"/>
  <c r="G728" i="21"/>
  <c r="G734" i="21"/>
  <c r="G741" i="21"/>
  <c r="G758" i="21"/>
  <c r="G767" i="21"/>
  <c r="G769" i="21"/>
  <c r="G774" i="21"/>
  <c r="G780" i="21"/>
  <c r="H779" i="21"/>
  <c r="H773" i="21"/>
  <c r="H772" i="21" s="1"/>
  <c r="H771" i="21" s="1"/>
  <c r="H770" i="21" s="1"/>
  <c r="H768" i="21"/>
  <c r="H766" i="21"/>
  <c r="H765" i="21"/>
  <c r="H764" i="21" s="1"/>
  <c r="H757" i="21"/>
  <c r="H756" i="21"/>
  <c r="H755" i="21" s="1"/>
  <c r="H753" i="21"/>
  <c r="H740" i="21"/>
  <c r="H739" i="21" s="1"/>
  <c r="H738" i="21" s="1"/>
  <c r="H737" i="21" s="1"/>
  <c r="H733" i="21"/>
  <c r="H732" i="21" s="1"/>
  <c r="H731" i="21" s="1"/>
  <c r="H730" i="21" s="1"/>
  <c r="H729" i="21" s="1"/>
  <c r="H727" i="21"/>
  <c r="H726" i="21" s="1"/>
  <c r="H724" i="21"/>
  <c r="H723" i="21" s="1"/>
  <c r="H716" i="21"/>
  <c r="H715" i="21" s="1"/>
  <c r="H712" i="21"/>
  <c r="H711" i="21" s="1"/>
  <c r="H707" i="21"/>
  <c r="H706" i="21" s="1"/>
  <c r="H702" i="21"/>
  <c r="H701" i="21" s="1"/>
  <c r="H700" i="21" s="1"/>
  <c r="H699" i="21" s="1"/>
  <c r="H698" i="21" s="1"/>
  <c r="H695" i="21"/>
  <c r="H693" i="21"/>
  <c r="H690" i="21"/>
  <c r="H689" i="21" s="1"/>
  <c r="H686" i="21"/>
  <c r="H685" i="21"/>
  <c r="H684" i="21" s="1"/>
  <c r="H682" i="21"/>
  <c r="H675" i="21"/>
  <c r="H674" i="21" s="1"/>
  <c r="H672" i="21"/>
  <c r="H671" i="21" s="1"/>
  <c r="H669" i="21"/>
  <c r="H668" i="21" s="1"/>
  <c r="H666" i="21"/>
  <c r="H665" i="21" s="1"/>
  <c r="H663" i="21"/>
  <c r="H662" i="21" s="1"/>
  <c r="H660" i="21"/>
  <c r="H659" i="21" s="1"/>
  <c r="H641" i="21"/>
  <c r="H637" i="21"/>
  <c r="H636" i="21" s="1"/>
  <c r="H635" i="21"/>
  <c r="H634" i="21" s="1"/>
  <c r="H633" i="21" s="1"/>
  <c r="H626" i="21"/>
  <c r="H625" i="21" s="1"/>
  <c r="H623" i="21"/>
  <c r="H622" i="21" s="1"/>
  <c r="H620" i="21"/>
  <c r="H619" i="21" s="1"/>
  <c r="H617" i="21"/>
  <c r="H616" i="21" s="1"/>
  <c r="H613" i="21"/>
  <c r="H612" i="21"/>
  <c r="H611" i="21" s="1"/>
  <c r="H609" i="21"/>
  <c r="H608" i="21" s="1"/>
  <c r="H607" i="21" s="1"/>
  <c r="H602" i="21"/>
  <c r="H600" i="21"/>
  <c r="H598" i="21"/>
  <c r="H595" i="21"/>
  <c r="H593" i="21"/>
  <c r="H590" i="21"/>
  <c r="H589" i="21"/>
  <c r="H588" i="21" s="1"/>
  <c r="H587" i="21"/>
  <c r="H586" i="21" s="1"/>
  <c r="H580" i="21"/>
  <c r="H579" i="21" s="1"/>
  <c r="H568" i="21"/>
  <c r="H567" i="21" s="1"/>
  <c r="H563" i="21"/>
  <c r="H558" i="21"/>
  <c r="H555" i="21"/>
  <c r="H554" i="21" s="1"/>
  <c r="H552" i="21"/>
  <c r="H546" i="21"/>
  <c r="H545" i="21" s="1"/>
  <c r="H539" i="21"/>
  <c r="H538" i="21" s="1"/>
  <c r="H537" i="21" s="1"/>
  <c r="H532" i="21"/>
  <c r="H527" i="21"/>
  <c r="H523" i="21"/>
  <c r="H517" i="21"/>
  <c r="H516" i="21" s="1"/>
  <c r="H509" i="21"/>
  <c r="H498" i="21"/>
  <c r="H497" i="21" s="1"/>
  <c r="H492" i="21"/>
  <c r="H491" i="21"/>
  <c r="H490" i="21" s="1"/>
  <c r="H488" i="21"/>
  <c r="H487" i="21" s="1"/>
  <c r="H478" i="21"/>
  <c r="H474" i="21"/>
  <c r="H473" i="21"/>
  <c r="H472" i="21" s="1"/>
  <c r="H470" i="21"/>
  <c r="H469" i="21" s="1"/>
  <c r="H468" i="21" s="1"/>
  <c r="H462" i="21"/>
  <c r="H461" i="21"/>
  <c r="H460" i="21" s="1"/>
  <c r="H458" i="21"/>
  <c r="H450" i="21"/>
  <c r="H445" i="21"/>
  <c r="H432" i="21"/>
  <c r="H431" i="21" s="1"/>
  <c r="H429" i="21"/>
  <c r="H426" i="21"/>
  <c r="H425" i="21" s="1"/>
  <c r="H423" i="21"/>
  <c r="H419" i="21"/>
  <c r="H416" i="21"/>
  <c r="H413" i="21"/>
  <c r="H408" i="21"/>
  <c r="H405" i="21"/>
  <c r="H404" i="21" s="1"/>
  <c r="H402" i="21"/>
  <c r="H399" i="21"/>
  <c r="H398" i="21" s="1"/>
  <c r="H396" i="21"/>
  <c r="H393" i="21"/>
  <c r="H392" i="21" s="1"/>
  <c r="H390" i="21"/>
  <c r="H387" i="21"/>
  <c r="H386" i="21" s="1"/>
  <c r="H384" i="21"/>
  <c r="H381" i="21"/>
  <c r="H380" i="21" s="1"/>
  <c r="H378" i="21"/>
  <c r="H373" i="21"/>
  <c r="H372" i="21" s="1"/>
  <c r="H369" i="21"/>
  <c r="H366" i="21"/>
  <c r="H364" i="21"/>
  <c r="H360" i="21"/>
  <c r="H357" i="21"/>
  <c r="H354" i="21" s="1"/>
  <c r="H348" i="21"/>
  <c r="H347" i="21" s="1"/>
  <c r="H336" i="21"/>
  <c r="H332" i="21"/>
  <c r="H331" i="21" s="1"/>
  <c r="H330" i="21"/>
  <c r="H329" i="21" s="1"/>
  <c r="H325" i="21"/>
  <c r="H322" i="21"/>
  <c r="H319" i="21"/>
  <c r="H318" i="21" s="1"/>
  <c r="H315" i="21"/>
  <c r="H314" i="21" s="1"/>
  <c r="H312" i="21"/>
  <c r="H309" i="21"/>
  <c r="H308" i="21" s="1"/>
  <c r="H291" i="21"/>
  <c r="H290" i="21" s="1"/>
  <c r="H288" i="21"/>
  <c r="H284" i="21"/>
  <c r="H279" i="21"/>
  <c r="H276" i="21"/>
  <c r="H273" i="21"/>
  <c r="H270" i="21"/>
  <c r="H267" i="21"/>
  <c r="H262" i="21"/>
  <c r="H259" i="21"/>
  <c r="H257" i="21"/>
  <c r="H256" i="21"/>
  <c r="H255" i="21" s="1"/>
  <c r="H250" i="21"/>
  <c r="H248" i="21"/>
  <c r="H245" i="21"/>
  <c r="H243" i="21"/>
  <c r="H238" i="21"/>
  <c r="H237" i="21" s="1"/>
  <c r="H233" i="21"/>
  <c r="H232" i="21" s="1"/>
  <c r="H230" i="21"/>
  <c r="H229" i="21" s="1"/>
  <c r="H225" i="21"/>
  <c r="H224" i="21" s="1"/>
  <c r="H219" i="21"/>
  <c r="H215" i="21"/>
  <c r="H213" i="21"/>
  <c r="H211" i="21"/>
  <c r="H210" i="21" s="1"/>
  <c r="H204" i="21"/>
  <c r="H202" i="21"/>
  <c r="H190" i="21"/>
  <c r="H189" i="21"/>
  <c r="H188" i="21" s="1"/>
  <c r="H187" i="21"/>
  <c r="H186" i="21" s="1"/>
  <c r="H182" i="21"/>
  <c r="H181" i="21" s="1"/>
  <c r="H167" i="21"/>
  <c r="H165" i="21" s="1"/>
  <c r="H164" i="21" s="1"/>
  <c r="H162" i="21"/>
  <c r="H161" i="21" s="1"/>
  <c r="H159" i="21"/>
  <c r="H156" i="21"/>
  <c r="H155" i="21"/>
  <c r="H153" i="21"/>
  <c r="H152" i="21" s="1"/>
  <c r="H149" i="21"/>
  <c r="H148" i="21" s="1"/>
  <c r="H146" i="21"/>
  <c r="H136" i="21"/>
  <c r="H135" i="21" s="1"/>
  <c r="H131" i="21"/>
  <c r="H126" i="21"/>
  <c r="H125" i="21" s="1"/>
  <c r="H123" i="21"/>
  <c r="H119" i="21"/>
  <c r="H116" i="21"/>
  <c r="H113" i="21"/>
  <c r="H112" i="21" s="1"/>
  <c r="H110" i="21"/>
  <c r="H109" i="21" s="1"/>
  <c r="H107" i="21"/>
  <c r="H104" i="21"/>
  <c r="H100" i="21"/>
  <c r="H97" i="21"/>
  <c r="H91" i="21"/>
  <c r="H85" i="21"/>
  <c r="H83" i="21"/>
  <c r="H80" i="21"/>
  <c r="H78" i="21"/>
  <c r="H73" i="21"/>
  <c r="H72" i="21"/>
  <c r="H69" i="21"/>
  <c r="H68" i="21" s="1"/>
  <c r="H67" i="21" s="1"/>
  <c r="H62" i="21"/>
  <c r="H61" i="21" s="1"/>
  <c r="H60" i="21" s="1"/>
  <c r="H56" i="21"/>
  <c r="H54" i="21"/>
  <c r="H51" i="21"/>
  <c r="H46" i="21"/>
  <c r="H39" i="21"/>
  <c r="H38" i="21"/>
  <c r="H35" i="21"/>
  <c r="H34" i="21" s="1"/>
  <c r="H28" i="21"/>
  <c r="H27" i="21" s="1"/>
  <c r="H26" i="21" s="1"/>
  <c r="H25" i="21" s="1"/>
  <c r="H24" i="21" s="1"/>
  <c r="H23" i="21" s="1"/>
  <c r="I568" i="20"/>
  <c r="I567" i="20" s="1"/>
  <c r="H569" i="20"/>
  <c r="G568" i="20"/>
  <c r="G567" i="20" s="1"/>
  <c r="H29" i="20"/>
  <c r="H38" i="20"/>
  <c r="H40" i="20"/>
  <c r="H46" i="20"/>
  <c r="H57" i="20"/>
  <c r="H60" i="20"/>
  <c r="H67" i="20"/>
  <c r="H70" i="20"/>
  <c r="H73" i="20"/>
  <c r="H76" i="20"/>
  <c r="H77" i="20"/>
  <c r="H82" i="20"/>
  <c r="H85" i="20"/>
  <c r="H89" i="20"/>
  <c r="H92" i="20"/>
  <c r="H95" i="20"/>
  <c r="H98" i="20"/>
  <c r="H101" i="20"/>
  <c r="H104" i="20"/>
  <c r="H108" i="20"/>
  <c r="H111" i="20"/>
  <c r="H116" i="20"/>
  <c r="H123" i="20"/>
  <c r="H131" i="20"/>
  <c r="H141" i="20"/>
  <c r="H144" i="20"/>
  <c r="H147" i="20"/>
  <c r="H150" i="20"/>
  <c r="H153" i="20"/>
  <c r="H158" i="20"/>
  <c r="H168" i="20"/>
  <c r="H177" i="20"/>
  <c r="H180" i="20"/>
  <c r="H184" i="20"/>
  <c r="H193" i="20"/>
  <c r="H195" i="20"/>
  <c r="H200" i="20"/>
  <c r="H213" i="20"/>
  <c r="H219" i="20"/>
  <c r="H225" i="20"/>
  <c r="H237" i="20"/>
  <c r="H244" i="20"/>
  <c r="H257" i="20"/>
  <c r="H263" i="20"/>
  <c r="H269" i="20"/>
  <c r="H276" i="20"/>
  <c r="H283" i="20"/>
  <c r="H291" i="20"/>
  <c r="H298" i="20"/>
  <c r="H315" i="20"/>
  <c r="H326" i="20"/>
  <c r="H328" i="20"/>
  <c r="H332" i="20"/>
  <c r="H338" i="20"/>
  <c r="H346" i="20"/>
  <c r="H351" i="20"/>
  <c r="H356" i="20"/>
  <c r="H358" i="20"/>
  <c r="H361" i="20"/>
  <c r="H363" i="20"/>
  <c r="H372" i="20"/>
  <c r="H375" i="20"/>
  <c r="H384" i="20"/>
  <c r="H390" i="20"/>
  <c r="H393" i="20"/>
  <c r="H396" i="20"/>
  <c r="H407" i="20"/>
  <c r="H411" i="20"/>
  <c r="H423" i="20"/>
  <c r="H426" i="20"/>
  <c r="H429" i="20"/>
  <c r="H432" i="20"/>
  <c r="H435" i="20"/>
  <c r="H438" i="20"/>
  <c r="H449" i="20"/>
  <c r="H460" i="20"/>
  <c r="H466" i="20"/>
  <c r="H469" i="20"/>
  <c r="H472" i="20"/>
  <c r="H475" i="20"/>
  <c r="H478" i="20"/>
  <c r="H481" i="20"/>
  <c r="H484" i="20"/>
  <c r="H487" i="20"/>
  <c r="H490" i="20"/>
  <c r="H496" i="20"/>
  <c r="H503" i="20"/>
  <c r="H515" i="20"/>
  <c r="H531" i="20"/>
  <c r="H534" i="20"/>
  <c r="H540" i="20"/>
  <c r="H552" i="20"/>
  <c r="H557" i="20"/>
  <c r="H560" i="20"/>
  <c r="H563" i="20"/>
  <c r="H566" i="20"/>
  <c r="H584" i="20"/>
  <c r="H590" i="20"/>
  <c r="H596" i="20"/>
  <c r="H601" i="20"/>
  <c r="H604" i="20"/>
  <c r="H607" i="20"/>
  <c r="H610" i="20"/>
  <c r="H616" i="20"/>
  <c r="H619" i="20"/>
  <c r="H621" i="20"/>
  <c r="H628" i="20"/>
  <c r="H629" i="20"/>
  <c r="H636" i="20"/>
  <c r="H643" i="20"/>
  <c r="H646" i="20"/>
  <c r="H649" i="20"/>
  <c r="H653" i="20"/>
  <c r="H656" i="20"/>
  <c r="H659" i="20"/>
  <c r="H666" i="20"/>
  <c r="H675" i="20"/>
  <c r="H678" i="20"/>
  <c r="H684" i="20"/>
  <c r="H687" i="20"/>
  <c r="H691" i="20"/>
  <c r="H697" i="20"/>
  <c r="H700" i="20"/>
  <c r="H703" i="20"/>
  <c r="H716" i="20"/>
  <c r="H734" i="20"/>
  <c r="H737" i="20"/>
  <c r="H739" i="20"/>
  <c r="H744" i="20"/>
  <c r="H750" i="20"/>
  <c r="H763" i="20"/>
  <c r="H769" i="20"/>
  <c r="H776" i="20"/>
  <c r="H788" i="20"/>
  <c r="H789" i="20"/>
  <c r="H798" i="20"/>
  <c r="H799" i="20"/>
  <c r="H802" i="20"/>
  <c r="H803" i="20"/>
  <c r="H807" i="20"/>
  <c r="H808" i="20"/>
  <c r="H814" i="20"/>
  <c r="H815" i="20"/>
  <c r="H827" i="20"/>
  <c r="H831" i="20"/>
  <c r="H832" i="20"/>
  <c r="H841" i="20"/>
  <c r="H844" i="20"/>
  <c r="H846" i="20"/>
  <c r="H849" i="20"/>
  <c r="H851" i="20"/>
  <c r="H853" i="20"/>
  <c r="H864" i="20"/>
  <c r="H871" i="20"/>
  <c r="H872" i="20"/>
  <c r="H875" i="20"/>
  <c r="H881" i="20"/>
  <c r="H890" i="20"/>
  <c r="H901" i="20"/>
  <c r="H907" i="20"/>
  <c r="H920" i="20"/>
  <c r="I919" i="20"/>
  <c r="I918" i="20"/>
  <c r="I915" i="20"/>
  <c r="I914" i="20" s="1"/>
  <c r="I913" i="20" s="1"/>
  <c r="I906" i="20"/>
  <c r="I905" i="20" s="1"/>
  <c r="I904" i="20" s="1"/>
  <c r="I903" i="20" s="1"/>
  <c r="I902" i="20" s="1"/>
  <c r="I900" i="20"/>
  <c r="I899" i="20"/>
  <c r="I898" i="20" s="1"/>
  <c r="I896" i="20"/>
  <c r="I895" i="20" s="1"/>
  <c r="I894" i="20" s="1"/>
  <c r="I893" i="20" s="1"/>
  <c r="I892" i="20" s="1"/>
  <c r="I889" i="20"/>
  <c r="I888" i="20" s="1"/>
  <c r="I880" i="20"/>
  <c r="I879" i="20" s="1"/>
  <c r="I874" i="20"/>
  <c r="I873" i="20" s="1"/>
  <c r="I870" i="20"/>
  <c r="I869" i="20" s="1"/>
  <c r="I863" i="20"/>
  <c r="I862" i="20"/>
  <c r="I861" i="20" s="1"/>
  <c r="I859" i="20"/>
  <c r="I858" i="20" s="1"/>
  <c r="I857" i="20" s="1"/>
  <c r="I852" i="20"/>
  <c r="I850" i="20"/>
  <c r="I848" i="20"/>
  <c r="I845" i="20"/>
  <c r="I843" i="20"/>
  <c r="I840" i="20"/>
  <c r="I839" i="20"/>
  <c r="I838" i="20" s="1"/>
  <c r="I837" i="20"/>
  <c r="I836" i="20" s="1"/>
  <c r="I830" i="20"/>
  <c r="I813" i="20"/>
  <c r="I806" i="20"/>
  <c r="I805" i="20" s="1"/>
  <c r="I801" i="20"/>
  <c r="I797" i="20"/>
  <c r="I796" i="20" s="1"/>
  <c r="I787" i="20"/>
  <c r="I786" i="20" s="1"/>
  <c r="I775" i="20"/>
  <c r="I768" i="20"/>
  <c r="I767" i="20" s="1"/>
  <c r="I766" i="20" s="1"/>
  <c r="I762" i="20"/>
  <c r="I761" i="20"/>
  <c r="I760" i="20" s="1"/>
  <c r="I758" i="20"/>
  <c r="I757" i="20" s="1"/>
  <c r="I749" i="20"/>
  <c r="I748" i="20" s="1"/>
  <c r="I743" i="20"/>
  <c r="I738" i="20"/>
  <c r="I736" i="20"/>
  <c r="I733" i="20"/>
  <c r="I731" i="20"/>
  <c r="I723" i="20"/>
  <c r="I721" i="20"/>
  <c r="I719" i="20"/>
  <c r="I715" i="20"/>
  <c r="I714" i="20"/>
  <c r="I713" i="20" s="1"/>
  <c r="I711" i="20"/>
  <c r="I710" i="20" s="1"/>
  <c r="I702" i="20"/>
  <c r="I699" i="20"/>
  <c r="I696" i="20"/>
  <c r="I695" i="20" s="1"/>
  <c r="I690" i="20"/>
  <c r="I689" i="20" s="1"/>
  <c r="I686" i="20"/>
  <c r="I683" i="20"/>
  <c r="I677" i="20"/>
  <c r="I676" i="20" s="1"/>
  <c r="I674" i="20"/>
  <c r="I671" i="20" s="1"/>
  <c r="I665" i="20"/>
  <c r="I664" i="20" s="1"/>
  <c r="I663" i="20"/>
  <c r="I662" i="20" s="1"/>
  <c r="I658" i="20"/>
  <c r="I657" i="20" s="1"/>
  <c r="I655" i="20"/>
  <c r="I654" i="20" s="1"/>
  <c r="I652" i="20"/>
  <c r="I651" i="20" s="1"/>
  <c r="I648" i="20"/>
  <c r="I645" i="20"/>
  <c r="I644" i="20" s="1"/>
  <c r="I642" i="20"/>
  <c r="I635" i="20"/>
  <c r="I627" i="20"/>
  <c r="I620" i="20"/>
  <c r="I618" i="20"/>
  <c r="I615" i="20"/>
  <c r="I614" i="20" s="1"/>
  <c r="I609" i="20"/>
  <c r="I606" i="20"/>
  <c r="I603" i="20"/>
  <c r="I600" i="20"/>
  <c r="I595" i="20"/>
  <c r="I589" i="20"/>
  <c r="I583" i="20"/>
  <c r="I582" i="20"/>
  <c r="I581" i="20" s="1"/>
  <c r="I579" i="20"/>
  <c r="I578" i="20" s="1"/>
  <c r="I565" i="20"/>
  <c r="I564" i="20" s="1"/>
  <c r="I562" i="20"/>
  <c r="I561" i="20" s="1"/>
  <c r="I559" i="20"/>
  <c r="I558" i="20" s="1"/>
  <c r="I556" i="20"/>
  <c r="I555" i="20" s="1"/>
  <c r="I551" i="20"/>
  <c r="I550" i="20" s="1"/>
  <c r="I539" i="20"/>
  <c r="I538" i="20" s="1"/>
  <c r="I533" i="20"/>
  <c r="I532" i="20" s="1"/>
  <c r="I530" i="20"/>
  <c r="I514" i="20"/>
  <c r="I513" i="20"/>
  <c r="I512" i="20" s="1"/>
  <c r="I510" i="20"/>
  <c r="I509" i="20" s="1"/>
  <c r="I508" i="20" s="1"/>
  <c r="I502" i="20"/>
  <c r="I495" i="20"/>
  <c r="I492" i="20"/>
  <c r="I489" i="20"/>
  <c r="I486" i="20"/>
  <c r="I485" i="20" s="1"/>
  <c r="I483" i="20"/>
  <c r="I480" i="20"/>
  <c r="I477" i="20"/>
  <c r="I474" i="20"/>
  <c r="I473" i="20" s="1"/>
  <c r="I471" i="20"/>
  <c r="I468" i="20"/>
  <c r="I467" i="20" s="1"/>
  <c r="I465" i="20"/>
  <c r="I459" i="20"/>
  <c r="I455" i="20"/>
  <c r="I448" i="20"/>
  <c r="I447" i="20"/>
  <c r="I446" i="20" s="1"/>
  <c r="I444" i="20"/>
  <c r="I437" i="20"/>
  <c r="I434" i="20"/>
  <c r="I431" i="20"/>
  <c r="I430" i="20" s="1"/>
  <c r="I428" i="20"/>
  <c r="I425" i="20"/>
  <c r="I422" i="20"/>
  <c r="I421" i="20" s="1"/>
  <c r="I410" i="20"/>
  <c r="I409" i="20" s="1"/>
  <c r="I406" i="20"/>
  <c r="I405" i="20" s="1"/>
  <c r="I404" i="20"/>
  <c r="I403" i="20" s="1"/>
  <c r="I402" i="20" s="1"/>
  <c r="I395" i="20"/>
  <c r="I392" i="20"/>
  <c r="I389" i="20"/>
  <c r="I388" i="20" s="1"/>
  <c r="I383" i="20"/>
  <c r="I382" i="20" s="1"/>
  <c r="I381" i="20" s="1"/>
  <c r="I380" i="20" s="1"/>
  <c r="I379" i="20" s="1"/>
  <c r="I374" i="20"/>
  <c r="I373" i="20" s="1"/>
  <c r="I371" i="20"/>
  <c r="I369" i="20"/>
  <c r="I368" i="20"/>
  <c r="I367" i="20" s="1"/>
  <c r="I362" i="20"/>
  <c r="I360" i="20"/>
  <c r="I357" i="20"/>
  <c r="I355" i="20"/>
  <c r="I350" i="20"/>
  <c r="I349" i="20" s="1"/>
  <c r="I345" i="20"/>
  <c r="I344" i="20" s="1"/>
  <c r="I337" i="20"/>
  <c r="I336" i="20" s="1"/>
  <c r="I331" i="20"/>
  <c r="I330" i="20" s="1"/>
  <c r="I329" i="20" s="1"/>
  <c r="I327" i="20"/>
  <c r="I325" i="20"/>
  <c r="I323" i="20"/>
  <c r="I322" i="20" s="1"/>
  <c r="I321" i="20" s="1"/>
  <c r="I314" i="20"/>
  <c r="I313" i="20"/>
  <c r="I312" i="20" s="1"/>
  <c r="I310" i="20"/>
  <c r="I309" i="20" s="1"/>
  <c r="I308" i="20" s="1"/>
  <c r="I297" i="20"/>
  <c r="I290" i="20"/>
  <c r="I282" i="20"/>
  <c r="I281" i="20" s="1"/>
  <c r="I280" i="20" s="1"/>
  <c r="I279" i="20" s="1"/>
  <c r="I278" i="20" s="1"/>
  <c r="I277" i="20" s="1"/>
  <c r="I275" i="20"/>
  <c r="I274" i="20" s="1"/>
  <c r="I273" i="20" s="1"/>
  <c r="I272" i="20" s="1"/>
  <c r="I271" i="20" s="1"/>
  <c r="I270" i="20" s="1"/>
  <c r="I268" i="20"/>
  <c r="I262" i="20"/>
  <c r="I261" i="20" s="1"/>
  <c r="I256" i="20"/>
  <c r="I255" i="20"/>
  <c r="I254" i="20" s="1"/>
  <c r="I252" i="20"/>
  <c r="I251" i="20" s="1"/>
  <c r="I243" i="20"/>
  <c r="I242" i="20" s="1"/>
  <c r="I241" i="20" s="1"/>
  <c r="I240" i="20" s="1"/>
  <c r="I239" i="20" s="1"/>
  <c r="I238" i="20" s="1"/>
  <c r="I236" i="20"/>
  <c r="I235" i="20" s="1"/>
  <c r="I234" i="20" s="1"/>
  <c r="I233" i="20" s="1"/>
  <c r="I232" i="20" s="1"/>
  <c r="I231" i="20" s="1"/>
  <c r="I224" i="20"/>
  <c r="I218" i="20"/>
  <c r="I217" i="20" s="1"/>
  <c r="I212" i="20"/>
  <c r="I211" i="20"/>
  <c r="I210" i="20" s="1"/>
  <c r="I208" i="20"/>
  <c r="I207" i="20" s="1"/>
  <c r="I206" i="20" s="1"/>
  <c r="I199" i="20"/>
  <c r="I194" i="20"/>
  <c r="I192" i="20"/>
  <c r="I191" i="20"/>
  <c r="I190" i="20" s="1"/>
  <c r="I183" i="20"/>
  <c r="I179" i="20"/>
  <c r="I176" i="20"/>
  <c r="I167" i="20"/>
  <c r="I157" i="20"/>
  <c r="I156" i="20" s="1"/>
  <c r="I155" i="20" s="1"/>
  <c r="I152" i="20"/>
  <c r="I151" i="20" s="1"/>
  <c r="I149" i="20"/>
  <c r="I146" i="20"/>
  <c r="I145" i="20" s="1"/>
  <c r="I143" i="20"/>
  <c r="I140" i="20"/>
  <c r="I130" i="20"/>
  <c r="I129" i="20"/>
  <c r="I127" i="20"/>
  <c r="I126" i="20" s="1"/>
  <c r="I122" i="20"/>
  <c r="I121" i="20" s="1"/>
  <c r="I115" i="20"/>
  <c r="I114" i="20" s="1"/>
  <c r="I110" i="20"/>
  <c r="I109" i="20" s="1"/>
  <c r="I107" i="20"/>
  <c r="I106" i="20" s="1"/>
  <c r="I103" i="20"/>
  <c r="I100" i="20"/>
  <c r="I97" i="20"/>
  <c r="I94" i="20"/>
  <c r="I91" i="20"/>
  <c r="I88" i="20"/>
  <c r="I84" i="20"/>
  <c r="I83" i="20" s="1"/>
  <c r="I81" i="20"/>
  <c r="I80" i="20" s="1"/>
  <c r="I75" i="20"/>
  <c r="I74" i="20" s="1"/>
  <c r="I72" i="20"/>
  <c r="I71" i="20" s="1"/>
  <c r="I69" i="20"/>
  <c r="I68" i="20" s="1"/>
  <c r="I66" i="20"/>
  <c r="I65" i="20"/>
  <c r="I64" i="20" s="1"/>
  <c r="I63" i="20"/>
  <c r="I62" i="20" s="1"/>
  <c r="I59" i="20"/>
  <c r="I58" i="20" s="1"/>
  <c r="I56" i="20"/>
  <c r="I54" i="20"/>
  <c r="I52" i="20"/>
  <c r="I45" i="20"/>
  <c r="I44" i="20" s="1"/>
  <c r="I39" i="20"/>
  <c r="I37" i="20"/>
  <c r="I35" i="20"/>
  <c r="I28" i="20"/>
  <c r="I27" i="20" s="1"/>
  <c r="D60" i="22"/>
  <c r="C53" i="22"/>
  <c r="D52" i="22"/>
  <c r="D54" i="22"/>
  <c r="D63" i="22"/>
  <c r="D64" i="22"/>
  <c r="D65" i="22"/>
  <c r="D66" i="22"/>
  <c r="D67" i="22"/>
  <c r="D68" i="22"/>
  <c r="D69" i="22"/>
  <c r="D71" i="22"/>
  <c r="D25" i="22"/>
  <c r="D28" i="22"/>
  <c r="D29" i="22"/>
  <c r="D30" i="22"/>
  <c r="D32" i="22"/>
  <c r="D35" i="22"/>
  <c r="D37" i="22"/>
  <c r="D38" i="22"/>
  <c r="D39" i="22"/>
  <c r="D40" i="22"/>
  <c r="D42" i="22"/>
  <c r="D43" i="22"/>
  <c r="D45" i="22"/>
  <c r="D46" i="22"/>
  <c r="D47" i="22"/>
  <c r="D48" i="22"/>
  <c r="E62" i="22"/>
  <c r="E61" i="22" s="1"/>
  <c r="E44" i="22"/>
  <c r="E41" i="22"/>
  <c r="E36" i="22"/>
  <c r="E34" i="22"/>
  <c r="E33" i="22"/>
  <c r="E27" i="22"/>
  <c r="E26" i="22" s="1"/>
  <c r="E24" i="22"/>
  <c r="E23" i="22"/>
  <c r="E22" i="22" s="1"/>
  <c r="I554" i="20" l="1"/>
  <c r="I553" i="20" s="1"/>
  <c r="H519" i="8"/>
  <c r="H518" i="8" s="1"/>
  <c r="H517" i="8" s="1"/>
  <c r="I537" i="20"/>
  <c r="I670" i="20"/>
  <c r="E31" i="22"/>
  <c r="H936" i="8"/>
  <c r="H935" i="8" s="1"/>
  <c r="H934" i="8" s="1"/>
  <c r="H719" i="21"/>
  <c r="H505" i="21"/>
  <c r="H504" i="21" s="1"/>
  <c r="H797" i="8"/>
  <c r="H796" i="8" s="1"/>
  <c r="H795" i="8" s="1"/>
  <c r="H789" i="8" s="1"/>
  <c r="G696" i="8"/>
  <c r="H142" i="21"/>
  <c r="H154" i="21"/>
  <c r="H151" i="21" s="1"/>
  <c r="H200" i="21"/>
  <c r="H199" i="21" s="1"/>
  <c r="H457" i="21"/>
  <c r="H456" i="21" s="1"/>
  <c r="H681" i="21"/>
  <c r="H680" i="21" s="1"/>
  <c r="H37" i="21"/>
  <c r="H36" i="21" s="1"/>
  <c r="H144" i="21"/>
  <c r="H71" i="21"/>
  <c r="H70" i="21" s="1"/>
  <c r="H66" i="21" s="1"/>
  <c r="H752" i="21"/>
  <c r="H751" i="21" s="1"/>
  <c r="H750" i="21" s="1"/>
  <c r="I128" i="20"/>
  <c r="I125" i="20" s="1"/>
  <c r="I681" i="20"/>
  <c r="I680" i="20" s="1"/>
  <c r="I783" i="20"/>
  <c r="I782" i="20" s="1"/>
  <c r="I781" i="20" s="1"/>
  <c r="I342" i="20"/>
  <c r="I341" i="20" s="1"/>
  <c r="I457" i="20"/>
  <c r="I454" i="20" s="1"/>
  <c r="I34" i="20"/>
  <c r="I33" i="20" s="1"/>
  <c r="I443" i="20"/>
  <c r="I442" i="20" s="1"/>
  <c r="I917" i="20"/>
  <c r="I916" i="20" s="1"/>
  <c r="I912" i="20" s="1"/>
  <c r="H779" i="8"/>
  <c r="H778" i="8" s="1"/>
  <c r="H773" i="8" s="1"/>
  <c r="G697" i="8"/>
  <c r="H823" i="8"/>
  <c r="H822" i="8" s="1"/>
  <c r="H817" i="8" s="1"/>
  <c r="H887" i="8"/>
  <c r="H886" i="8" s="1"/>
  <c r="H885" i="8" s="1"/>
  <c r="H917" i="8"/>
  <c r="H916" i="8" s="1"/>
  <c r="H915" i="8" s="1"/>
  <c r="I842" i="20"/>
  <c r="I511" i="20"/>
  <c r="I507" i="20" s="1"/>
  <c r="I868" i="20"/>
  <c r="I867" i="20" s="1"/>
  <c r="I866" i="20" s="1"/>
  <c r="I860" i="20"/>
  <c r="I856" i="20" s="1"/>
  <c r="H683" i="21"/>
  <c r="I43" i="20"/>
  <c r="I464" i="20"/>
  <c r="I594" i="20"/>
  <c r="I90" i="20"/>
  <c r="I102" i="20"/>
  <c r="I182" i="20"/>
  <c r="I198" i="20"/>
  <c r="I401" i="20"/>
  <c r="I408" i="20"/>
  <c r="I424" i="20"/>
  <c r="I634" i="20"/>
  <c r="I650" i="20"/>
  <c r="I688" i="20"/>
  <c r="I701" i="20"/>
  <c r="I730" i="20"/>
  <c r="I742" i="20"/>
  <c r="I812" i="20"/>
  <c r="I887" i="20"/>
  <c r="I79" i="20"/>
  <c r="I99" i="20"/>
  <c r="I608" i="20"/>
  <c r="I804" i="20"/>
  <c r="I897" i="20"/>
  <c r="I26" i="20"/>
  <c r="I93" i="20"/>
  <c r="I105" i="20"/>
  <c r="I113" i="20"/>
  <c r="I148" i="20"/>
  <c r="I166" i="20"/>
  <c r="I216" i="20"/>
  <c r="I311" i="20"/>
  <c r="I324" i="20"/>
  <c r="I320" i="20" s="1"/>
  <c r="I479" i="20"/>
  <c r="I488" i="20"/>
  <c r="I577" i="20"/>
  <c r="I747" i="20"/>
  <c r="I87" i="20"/>
  <c r="I142" i="20"/>
  <c r="I433" i="20"/>
  <c r="I36" i="20"/>
  <c r="I61" i="20"/>
  <c r="I96" i="20"/>
  <c r="I250" i="20"/>
  <c r="I260" i="20"/>
  <c r="I296" i="20"/>
  <c r="I617" i="20"/>
  <c r="I800" i="20"/>
  <c r="I795" i="20" s="1"/>
  <c r="I829" i="20"/>
  <c r="I878" i="20"/>
  <c r="I139" i="20"/>
  <c r="I175" i="20"/>
  <c r="I189" i="20"/>
  <c r="I223" i="20"/>
  <c r="I253" i="20"/>
  <c r="I307" i="20"/>
  <c r="I354" i="20"/>
  <c r="I366" i="20"/>
  <c r="I427" i="20"/>
  <c r="I436" i="20"/>
  <c r="I482" i="20"/>
  <c r="I491" i="20"/>
  <c r="I580" i="20"/>
  <c r="I588" i="20"/>
  <c r="I599" i="20"/>
  <c r="I641" i="20"/>
  <c r="I709" i="20"/>
  <c r="I759" i="20"/>
  <c r="I774" i="20"/>
  <c r="I825" i="20"/>
  <c r="H567" i="20"/>
  <c r="I178" i="20"/>
  <c r="I267" i="20"/>
  <c r="I391" i="20"/>
  <c r="I476" i="20"/>
  <c r="I494" i="20"/>
  <c r="I529" i="20"/>
  <c r="I602" i="20"/>
  <c r="I626" i="20"/>
  <c r="I661" i="20"/>
  <c r="I712" i="20"/>
  <c r="I209" i="20"/>
  <c r="I205" i="20" s="1"/>
  <c r="I289" i="20"/>
  <c r="I359" i="20"/>
  <c r="I394" i="20"/>
  <c r="I470" i="20"/>
  <c r="I501" i="20"/>
  <c r="I497" i="20" s="1"/>
  <c r="I605" i="20"/>
  <c r="I647" i="20"/>
  <c r="I685" i="20"/>
  <c r="I698" i="20"/>
  <c r="I735" i="20"/>
  <c r="I756" i="20"/>
  <c r="I847" i="20"/>
  <c r="H568" i="20"/>
  <c r="H53" i="21"/>
  <c r="H363" i="21"/>
  <c r="H362" i="21" s="1"/>
  <c r="H692" i="21"/>
  <c r="H688" i="21" s="1"/>
  <c r="H50" i="21"/>
  <c r="H269" i="21"/>
  <c r="H283" i="21"/>
  <c r="H359" i="21"/>
  <c r="H395" i="21"/>
  <c r="H522" i="21"/>
  <c r="H544" i="21"/>
  <c r="H242" i="21"/>
  <c r="H389" i="21"/>
  <c r="H428" i="21"/>
  <c r="H449" i="21"/>
  <c r="H486" i="21"/>
  <c r="H508" i="21"/>
  <c r="H82" i="21"/>
  <c r="H368" i="21"/>
  <c r="H551" i="21"/>
  <c r="H778" i="21"/>
  <c r="H209" i="21"/>
  <c r="H335" i="21"/>
  <c r="H334" i="21" s="1"/>
  <c r="H383" i="21"/>
  <c r="H422" i="21"/>
  <c r="H96" i="21"/>
  <c r="H122" i="21"/>
  <c r="H134" i="21"/>
  <c r="H247" i="21"/>
  <c r="H293" i="21"/>
  <c r="H324" i="21"/>
  <c r="H377" i="21"/>
  <c r="H401" i="21"/>
  <c r="H412" i="21"/>
  <c r="H77" i="21"/>
  <c r="H99" i="21"/>
  <c r="H158" i="21"/>
  <c r="H212" i="21"/>
  <c r="H287" i="21"/>
  <c r="H286" i="21" s="1"/>
  <c r="H328" i="21"/>
  <c r="H371" i="21"/>
  <c r="H415" i="21"/>
  <c r="H496" i="21"/>
  <c r="H515" i="21"/>
  <c r="H526" i="21"/>
  <c r="H575" i="21"/>
  <c r="H632" i="21"/>
  <c r="H705" i="21"/>
  <c r="H736" i="21"/>
  <c r="H90" i="21"/>
  <c r="H103" i="21"/>
  <c r="H115" i="21"/>
  <c r="H261" i="21"/>
  <c r="H275" i="21"/>
  <c r="H531" i="21"/>
  <c r="H557" i="21"/>
  <c r="H597" i="21"/>
  <c r="H640" i="21"/>
  <c r="H754" i="21"/>
  <c r="H33" i="21"/>
  <c r="H45" i="21"/>
  <c r="H59" i="21"/>
  <c r="H106" i="21"/>
  <c r="H118" i="21"/>
  <c r="H130" i="21"/>
  <c r="H218" i="21"/>
  <c r="H266" i="21"/>
  <c r="H278" i="21"/>
  <c r="H311" i="21"/>
  <c r="H321" i="21"/>
  <c r="H407" i="21"/>
  <c r="H444" i="21"/>
  <c r="H440" i="21" s="1"/>
  <c r="H459" i="21"/>
  <c r="H536" i="21"/>
  <c r="H562" i="21"/>
  <c r="H592" i="21"/>
  <c r="H254" i="21"/>
  <c r="H272" i="21"/>
  <c r="H418" i="21"/>
  <c r="H471" i="21"/>
  <c r="H477" i="21"/>
  <c r="H489" i="21"/>
  <c r="H763" i="21"/>
  <c r="G434" i="21"/>
  <c r="H641" i="8"/>
  <c r="H640" i="8" s="1"/>
  <c r="H836" i="8"/>
  <c r="H835" i="8" s="1"/>
  <c r="H834" i="8" s="1"/>
  <c r="H828" i="8" s="1"/>
  <c r="H849" i="8"/>
  <c r="H848" i="8" s="1"/>
  <c r="H847" i="8" s="1"/>
  <c r="H863" i="8"/>
  <c r="H862" i="8" s="1"/>
  <c r="H861" i="8" s="1"/>
  <c r="H125" i="8"/>
  <c r="H223" i="8"/>
  <c r="H253" i="8"/>
  <c r="H252" i="8" s="1"/>
  <c r="H251" i="8" s="1"/>
  <c r="H337" i="8"/>
  <c r="H388" i="8"/>
  <c r="H488" i="8"/>
  <c r="H80" i="8"/>
  <c r="H149" i="8"/>
  <c r="H164" i="8"/>
  <c r="H184" i="8"/>
  <c r="H204" i="8"/>
  <c r="H392" i="8"/>
  <c r="H426" i="8"/>
  <c r="H425" i="8" s="1"/>
  <c r="H424" i="8" s="1"/>
  <c r="H69" i="8"/>
  <c r="H86" i="8"/>
  <c r="H304" i="8"/>
  <c r="H366" i="8"/>
  <c r="H378" i="8"/>
  <c r="H288" i="8"/>
  <c r="H345" i="8"/>
  <c r="H401" i="8"/>
  <c r="H400" i="8" s="1"/>
  <c r="H399" i="8" s="1"/>
  <c r="H501" i="8"/>
  <c r="H442" i="8"/>
  <c r="H441" i="8" s="1"/>
  <c r="H459" i="8"/>
  <c r="H497" i="8"/>
  <c r="H510" i="8"/>
  <c r="H550" i="8"/>
  <c r="H603" i="8"/>
  <c r="H26" i="8"/>
  <c r="H43" i="8"/>
  <c r="H53" i="8"/>
  <c r="H63" i="8"/>
  <c r="H73" i="8"/>
  <c r="H100" i="8"/>
  <c r="H168" i="8"/>
  <c r="H188" i="8"/>
  <c r="H218" i="8"/>
  <c r="H230" i="8"/>
  <c r="H258" i="8"/>
  <c r="H257" i="8" s="1"/>
  <c r="H273" i="8"/>
  <c r="H272" i="8" s="1"/>
  <c r="H271" i="8" s="1"/>
  <c r="H309" i="8"/>
  <c r="H432" i="8"/>
  <c r="H431" i="8" s="1"/>
  <c r="H430" i="8" s="1"/>
  <c r="H532" i="8"/>
  <c r="H545" i="8"/>
  <c r="H560" i="8"/>
  <c r="H608" i="8"/>
  <c r="H631" i="8"/>
  <c r="H646" i="8"/>
  <c r="H653" i="8"/>
  <c r="H667" i="8"/>
  <c r="H812" i="8"/>
  <c r="H811" i="8" s="1"/>
  <c r="H810" i="8" s="1"/>
  <c r="H802" i="8" s="1"/>
  <c r="H30" i="8"/>
  <c r="H106" i="8"/>
  <c r="H112" i="8"/>
  <c r="H236" i="8"/>
  <c r="H292" i="8"/>
  <c r="H316" i="8"/>
  <c r="H361" i="8"/>
  <c r="H372" i="8"/>
  <c r="H421" i="8"/>
  <c r="H420" i="8" s="1"/>
  <c r="H419" i="8" s="1"/>
  <c r="H449" i="8"/>
  <c r="H464" i="8"/>
  <c r="H540" i="8"/>
  <c r="H620" i="8"/>
  <c r="H744" i="8"/>
  <c r="H743" i="8" s="1"/>
  <c r="H742" i="8" s="1"/>
  <c r="H736" i="8" s="1"/>
  <c r="H735" i="8" s="1"/>
  <c r="H715" i="8" s="1"/>
  <c r="H46" i="8"/>
  <c r="H92" i="8"/>
  <c r="H133" i="8"/>
  <c r="H156" i="8"/>
  <c r="H179" i="8"/>
  <c r="H199" i="8"/>
  <c r="H212" i="8"/>
  <c r="H321" i="8"/>
  <c r="H411" i="8"/>
  <c r="H410" i="8" s="1"/>
  <c r="H409" i="8" s="1"/>
  <c r="H454" i="8"/>
  <c r="H484" i="8"/>
  <c r="H507" i="8"/>
  <c r="H526" i="8"/>
  <c r="H555" i="8"/>
  <c r="H572" i="8"/>
  <c r="H579" i="8"/>
  <c r="H584" i="8"/>
  <c r="H589" i="8"/>
  <c r="H594" i="8"/>
  <c r="H615" i="8"/>
  <c r="H657" i="8"/>
  <c r="H676" i="8"/>
  <c r="H681" i="8"/>
  <c r="H686" i="8"/>
  <c r="H705" i="8"/>
  <c r="H710" i="8"/>
  <c r="H140" i="8"/>
  <c r="H352" i="8"/>
  <c r="H566" i="8"/>
  <c r="H673" i="8"/>
  <c r="H435" i="8"/>
  <c r="H279" i="8"/>
  <c r="G435" i="21"/>
  <c r="H615" i="21"/>
  <c r="H658" i="21"/>
  <c r="H610" i="21"/>
  <c r="H710" i="21"/>
  <c r="H185" i="21"/>
  <c r="H585" i="21"/>
  <c r="I51" i="20"/>
  <c r="I378" i="20"/>
  <c r="I835" i="20"/>
  <c r="I445" i="20"/>
  <c r="I718" i="20"/>
  <c r="E21" i="22"/>
  <c r="F323" i="8"/>
  <c r="G323" i="8" s="1"/>
  <c r="F576" i="21"/>
  <c r="G576" i="21" s="1"/>
  <c r="G826" i="20"/>
  <c r="H826" i="20" s="1"/>
  <c r="H421" i="21" l="1"/>
  <c r="H841" i="8"/>
  <c r="H767" i="8" s="1"/>
  <c r="H223" i="21"/>
  <c r="H353" i="21"/>
  <c r="I335" i="20"/>
  <c r="I400" i="20"/>
  <c r="H503" i="21"/>
  <c r="I694" i="20"/>
  <c r="I693" i="20" s="1"/>
  <c r="H141" i="21"/>
  <c r="H140" i="21" s="1"/>
  <c r="H139" i="21" s="1"/>
  <c r="I171" i="20"/>
  <c r="I170" i="20" s="1"/>
  <c r="H317" i="21"/>
  <c r="H749" i="21"/>
  <c r="H748" i="21" s="1"/>
  <c r="H679" i="21"/>
  <c r="H678" i="21" s="1"/>
  <c r="I463" i="20"/>
  <c r="I755" i="20"/>
  <c r="I754" i="20" s="1"/>
  <c r="I640" i="20"/>
  <c r="I420" i="20"/>
  <c r="H411" i="21"/>
  <c r="H410" i="21" s="1"/>
  <c r="I50" i="20"/>
  <c r="I794" i="20"/>
  <c r="I773" i="20"/>
  <c r="I86" i="20"/>
  <c r="I855" i="20"/>
  <c r="I441" i="20"/>
  <c r="I911" i="20"/>
  <c r="I204" i="20"/>
  <c r="I288" i="20"/>
  <c r="I708" i="20"/>
  <c r="I138" i="20"/>
  <c r="I506" i="20"/>
  <c r="I729" i="20"/>
  <c r="I124" i="20"/>
  <c r="I453" i="20"/>
  <c r="I660" i="20"/>
  <c r="I598" i="20"/>
  <c r="I319" i="20"/>
  <c r="I824" i="20"/>
  <c r="I587" i="20"/>
  <c r="I306" i="20"/>
  <c r="I188" i="20"/>
  <c r="I295" i="20"/>
  <c r="I294" i="20" s="1"/>
  <c r="I249" i="20"/>
  <c r="I746" i="20"/>
  <c r="I593" i="20"/>
  <c r="I42" i="20"/>
  <c r="I266" i="20"/>
  <c r="I259" i="20"/>
  <c r="I32" i="20"/>
  <c r="I112" i="20"/>
  <c r="I891" i="20"/>
  <c r="I387" i="20"/>
  <c r="I165" i="20"/>
  <c r="I886" i="20"/>
  <c r="I717" i="20"/>
  <c r="I834" i="20"/>
  <c r="I613" i="20"/>
  <c r="I576" i="20"/>
  <c r="I154" i="20"/>
  <c r="I780" i="20"/>
  <c r="I625" i="20"/>
  <c r="I528" i="20"/>
  <c r="I365" i="20"/>
  <c r="I222" i="20"/>
  <c r="I877" i="20"/>
  <c r="I536" i="20"/>
  <c r="I215" i="20"/>
  <c r="I25" i="20"/>
  <c r="I741" i="20"/>
  <c r="I633" i="20"/>
  <c r="I197" i="20"/>
  <c r="I811" i="20"/>
  <c r="I679" i="20"/>
  <c r="I181" i="20"/>
  <c r="H485" i="21"/>
  <c r="H561" i="21"/>
  <c r="H584" i="21"/>
  <c r="H253" i="21"/>
  <c r="H455" i="21"/>
  <c r="H265" i="21"/>
  <c r="H129" i="21"/>
  <c r="H32" i="21"/>
  <c r="H530" i="21"/>
  <c r="H495" i="21"/>
  <c r="H89" i="21"/>
  <c r="H65" i="21"/>
  <c r="H58" i="21"/>
  <c r="H76" i="21"/>
  <c r="H198" i="21"/>
  <c r="H574" i="21"/>
  <c r="H327" i="21"/>
  <c r="H184" i="21"/>
  <c r="H709" i="21"/>
  <c r="H95" i="21"/>
  <c r="H467" i="21"/>
  <c r="H217" i="21"/>
  <c r="H639" i="21"/>
  <c r="H631" i="21" s="1"/>
  <c r="H376" i="21"/>
  <c r="H121" i="21"/>
  <c r="H208" i="21"/>
  <c r="H550" i="21"/>
  <c r="H448" i="21"/>
  <c r="H543" i="21"/>
  <c r="H606" i="21"/>
  <c r="H762" i="21"/>
  <c r="H718" i="21"/>
  <c r="H102" i="21"/>
  <c r="H307" i="21"/>
  <c r="H282" i="21"/>
  <c r="H476" i="21"/>
  <c r="H44" i="21"/>
  <c r="H133" i="21"/>
  <c r="H777" i="21"/>
  <c r="H566" i="21"/>
  <c r="H521" i="21"/>
  <c r="H49" i="21"/>
  <c r="H351" i="8"/>
  <c r="H571" i="8"/>
  <c r="H105" i="8"/>
  <c r="H559" i="8"/>
  <c r="H62" i="8"/>
  <c r="H496" i="8"/>
  <c r="H458" i="8"/>
  <c r="H377" i="8"/>
  <c r="H68" i="8"/>
  <c r="H391" i="8"/>
  <c r="H148" i="8"/>
  <c r="H139" i="8"/>
  <c r="H554" i="8"/>
  <c r="H483" i="8"/>
  <c r="H320" i="8"/>
  <c r="H91" i="8"/>
  <c r="H619" i="8"/>
  <c r="H360" i="8"/>
  <c r="H291" i="8"/>
  <c r="H666" i="8"/>
  <c r="H639" i="8"/>
  <c r="H544" i="8"/>
  <c r="H217" i="8"/>
  <c r="H167" i="8"/>
  <c r="H52" i="8"/>
  <c r="H336" i="8"/>
  <c r="H672" i="8"/>
  <c r="H565" i="8"/>
  <c r="H656" i="8"/>
  <c r="H198" i="8"/>
  <c r="H448" i="8"/>
  <c r="H235" i="8"/>
  <c r="H630" i="8"/>
  <c r="H607" i="8"/>
  <c r="H99" i="8"/>
  <c r="H42" i="8"/>
  <c r="H602" i="8"/>
  <c r="H500" i="8"/>
  <c r="H344" i="8"/>
  <c r="H365" i="8"/>
  <c r="H85" i="8"/>
  <c r="H203" i="8"/>
  <c r="H163" i="8"/>
  <c r="H79" i="8"/>
  <c r="H209" i="8"/>
  <c r="H614" i="8"/>
  <c r="H506" i="8"/>
  <c r="H453" i="8"/>
  <c r="H132" i="8"/>
  <c r="H539" i="8"/>
  <c r="H371" i="8"/>
  <c r="H315" i="8"/>
  <c r="H652" i="8"/>
  <c r="H229" i="8"/>
  <c r="H187" i="8"/>
  <c r="H72" i="8"/>
  <c r="H549" i="8"/>
  <c r="H398" i="8"/>
  <c r="H287" i="8"/>
  <c r="H118" i="8"/>
  <c r="H303" i="8"/>
  <c r="H487" i="8"/>
  <c r="H387" i="8"/>
  <c r="H124" i="8"/>
  <c r="H183" i="8"/>
  <c r="H178" i="8"/>
  <c r="H463" i="8"/>
  <c r="H531" i="8"/>
  <c r="H308" i="8"/>
  <c r="H25" i="8"/>
  <c r="H525" i="8"/>
  <c r="H222" i="8"/>
  <c r="H278" i="8"/>
  <c r="H440" i="8"/>
  <c r="H256" i="8"/>
  <c r="H359" i="8" l="1"/>
  <c r="I612" i="20"/>
  <c r="I31" i="20"/>
  <c r="I187" i="20"/>
  <c r="I318" i="20"/>
  <c r="I137" i="20"/>
  <c r="I132" i="20" s="1"/>
  <c r="I772" i="20"/>
  <c r="I765" i="20"/>
  <c r="I810" i="20"/>
  <c r="I399" i="20"/>
  <c r="I876" i="20"/>
  <c r="I527" i="20"/>
  <c r="I779" i="20"/>
  <c r="I885" i="20"/>
  <c r="I728" i="20"/>
  <c r="I707" i="20"/>
  <c r="I287" i="20"/>
  <c r="I203" i="20"/>
  <c r="I440" i="20"/>
  <c r="I793" i="20"/>
  <c r="I49" i="20"/>
  <c r="I632" i="20"/>
  <c r="I669" i="20"/>
  <c r="I740" i="20"/>
  <c r="I364" i="20"/>
  <c r="I833" i="20"/>
  <c r="I41" i="20"/>
  <c r="I305" i="20"/>
  <c r="I597" i="20"/>
  <c r="I120" i="20"/>
  <c r="I753" i="20"/>
  <c r="I586" i="20"/>
  <c r="I624" i="20"/>
  <c r="I265" i="20"/>
  <c r="I248" i="20"/>
  <c r="I196" i="20"/>
  <c r="I24" i="20"/>
  <c r="I214" i="20"/>
  <c r="I221" i="20"/>
  <c r="I220" i="20" s="1"/>
  <c r="I575" i="20"/>
  <c r="I164" i="20"/>
  <c r="I386" i="20"/>
  <c r="I258" i="20"/>
  <c r="I592" i="20"/>
  <c r="I745" i="20"/>
  <c r="I452" i="20"/>
  <c r="I505" i="20"/>
  <c r="I910" i="20"/>
  <c r="I854" i="20"/>
  <c r="I78" i="20"/>
  <c r="I639" i="20"/>
  <c r="I169" i="20"/>
  <c r="I462" i="20"/>
  <c r="I692" i="20"/>
  <c r="H43" i="21"/>
  <c r="H747" i="21"/>
  <c r="H281" i="21"/>
  <c r="H264" i="21" s="1"/>
  <c r="H761" i="21"/>
  <c r="H447" i="21"/>
  <c r="H375" i="21" s="1"/>
  <c r="H502" i="21"/>
  <c r="H94" i="21"/>
  <c r="H197" i="21"/>
  <c r="H88" i="21"/>
  <c r="H128" i="21"/>
  <c r="H583" i="21"/>
  <c r="H306" i="21"/>
  <c r="H207" i="21"/>
  <c r="H704" i="21"/>
  <c r="H75" i="21"/>
  <c r="H64" i="21" s="1"/>
  <c r="H31" i="21"/>
  <c r="H252" i="21"/>
  <c r="H222" i="21" s="1"/>
  <c r="H48" i="21"/>
  <c r="H520" i="21"/>
  <c r="H776" i="21"/>
  <c r="H352" i="21"/>
  <c r="H605" i="21"/>
  <c r="H549" i="21"/>
  <c r="H180" i="21"/>
  <c r="H494" i="21"/>
  <c r="H677" i="21"/>
  <c r="H560" i="21"/>
  <c r="H565" i="21"/>
  <c r="H542" i="21"/>
  <c r="H535" i="21" s="1"/>
  <c r="H466" i="21"/>
  <c r="H454" i="21"/>
  <c r="H484" i="21"/>
  <c r="H524" i="8"/>
  <c r="H516" i="8" s="1"/>
  <c r="H208" i="8"/>
  <c r="H343" i="8"/>
  <c r="H486" i="8"/>
  <c r="H117" i="8"/>
  <c r="H228" i="8"/>
  <c r="H314" i="8"/>
  <c r="H452" i="8"/>
  <c r="H197" i="8"/>
  <c r="H90" i="8"/>
  <c r="H482" i="8"/>
  <c r="H147" i="8"/>
  <c r="H67" i="8"/>
  <c r="H495" i="8"/>
  <c r="H538" i="8"/>
  <c r="H98" i="8"/>
  <c r="H564" i="8"/>
  <c r="H221" i="8"/>
  <c r="H302" i="8"/>
  <c r="H548" i="8"/>
  <c r="H78" i="8"/>
  <c r="H202" i="8"/>
  <c r="H41" i="8"/>
  <c r="H606" i="8"/>
  <c r="H447" i="8"/>
  <c r="H671" i="8"/>
  <c r="H51" i="8"/>
  <c r="H216" i="8"/>
  <c r="H553" i="8"/>
  <c r="H350" i="8"/>
  <c r="H162" i="8"/>
  <c r="H234" i="8"/>
  <c r="H570" i="8"/>
  <c r="H24" i="8"/>
  <c r="H530" i="8"/>
  <c r="H177" i="8"/>
  <c r="H182" i="8"/>
  <c r="H386" i="8"/>
  <c r="H286" i="8"/>
  <c r="H651" i="8"/>
  <c r="H131" i="8"/>
  <c r="H505" i="8"/>
  <c r="H629" i="8"/>
  <c r="H335" i="8"/>
  <c r="H543" i="8"/>
  <c r="H138" i="8"/>
  <c r="H390" i="8"/>
  <c r="H61" i="8"/>
  <c r="H429" i="8"/>
  <c r="H250" i="8"/>
  <c r="H277" i="8"/>
  <c r="F290" i="8"/>
  <c r="G290" i="8" s="1"/>
  <c r="F289" i="8"/>
  <c r="G289" i="8" s="1"/>
  <c r="F507" i="21"/>
  <c r="G507" i="21" s="1"/>
  <c r="F506" i="21"/>
  <c r="G506" i="21" s="1"/>
  <c r="G785" i="20"/>
  <c r="H785" i="20" s="1"/>
  <c r="G784" i="20"/>
  <c r="H784" i="20" s="1"/>
  <c r="C34" i="22"/>
  <c r="D34" i="22" s="1"/>
  <c r="C50" i="22"/>
  <c r="C33" i="22"/>
  <c r="D33" i="22" s="1"/>
  <c r="C27" i="22"/>
  <c r="D27" i="22" s="1"/>
  <c r="C23" i="22"/>
  <c r="D23" i="22" s="1"/>
  <c r="H104" i="8" l="1"/>
  <c r="H103" i="8" s="1"/>
  <c r="I638" i="20"/>
  <c r="I504" i="20"/>
  <c r="I461" i="20" s="1"/>
  <c r="I163" i="20"/>
  <c r="I162" i="20" s="1"/>
  <c r="I264" i="20"/>
  <c r="I706" i="20"/>
  <c r="I865" i="20"/>
  <c r="I809" i="20"/>
  <c r="I48" i="20"/>
  <c r="I293" i="20"/>
  <c r="I611" i="20"/>
  <c r="I823" i="20"/>
  <c r="I202" i="20"/>
  <c r="I585" i="20"/>
  <c r="I771" i="20"/>
  <c r="I909" i="20"/>
  <c r="I451" i="20"/>
  <c r="I591" i="20"/>
  <c r="I385" i="20"/>
  <c r="I574" i="20"/>
  <c r="I247" i="20"/>
  <c r="I119" i="20"/>
  <c r="I304" i="20"/>
  <c r="I631" i="20"/>
  <c r="I439" i="20"/>
  <c r="I286" i="20"/>
  <c r="I285" i="20" s="1"/>
  <c r="I727" i="20"/>
  <c r="I884" i="20"/>
  <c r="I526" i="20"/>
  <c r="I398" i="20"/>
  <c r="I764" i="20"/>
  <c r="I623" i="20"/>
  <c r="I668" i="20"/>
  <c r="I186" i="20"/>
  <c r="I30" i="20"/>
  <c r="I334" i="20"/>
  <c r="H657" i="21"/>
  <c r="H649" i="21" s="1"/>
  <c r="H548" i="21"/>
  <c r="H221" i="21"/>
  <c r="H501" i="21"/>
  <c r="H735" i="21"/>
  <c r="H179" i="21"/>
  <c r="H519" i="21"/>
  <c r="H138" i="21"/>
  <c r="H93" i="21" s="1"/>
  <c r="H465" i="21"/>
  <c r="H604" i="21"/>
  <c r="H697" i="21"/>
  <c r="H305" i="21"/>
  <c r="H87" i="21"/>
  <c r="H760" i="21"/>
  <c r="H453" i="21"/>
  <c r="H630" i="21"/>
  <c r="H351" i="21"/>
  <c r="H775" i="21"/>
  <c r="H30" i="21"/>
  <c r="H206" i="21"/>
  <c r="H42" i="21"/>
  <c r="H334" i="8"/>
  <c r="H285" i="8"/>
  <c r="H284" i="8" s="1"/>
  <c r="H529" i="8"/>
  <c r="H569" i="8"/>
  <c r="H600" i="8"/>
  <c r="H77" i="8"/>
  <c r="H537" i="8"/>
  <c r="H146" i="8"/>
  <c r="H207" i="8"/>
  <c r="H233" i="8"/>
  <c r="H227" i="8" s="1"/>
  <c r="H385" i="8"/>
  <c r="H97" i="8"/>
  <c r="H446" i="8"/>
  <c r="H445" i="8" s="1"/>
  <c r="H35" i="8"/>
  <c r="H84" i="8"/>
  <c r="H494" i="8"/>
  <c r="H66" i="8"/>
  <c r="H481" i="8"/>
  <c r="H276" i="8"/>
  <c r="F689" i="8"/>
  <c r="F432" i="21"/>
  <c r="G565" i="20"/>
  <c r="H192" i="21" l="1"/>
  <c r="I450" i="20"/>
  <c r="H23" i="8"/>
  <c r="I377" i="20"/>
  <c r="I333" i="20"/>
  <c r="I185" i="20"/>
  <c r="I883" i="20"/>
  <c r="I630" i="20"/>
  <c r="I246" i="20"/>
  <c r="I770" i="20"/>
  <c r="I47" i="20"/>
  <c r="G564" i="20"/>
  <c r="H564" i="20" s="1"/>
  <c r="H565" i="20"/>
  <c r="I118" i="20"/>
  <c r="I573" i="20"/>
  <c r="I908" i="20"/>
  <c r="I201" i="20"/>
  <c r="I292" i="20"/>
  <c r="I667" i="20"/>
  <c r="I726" i="20"/>
  <c r="I419" i="20"/>
  <c r="I822" i="20"/>
  <c r="I778" i="20" s="1"/>
  <c r="I705" i="20"/>
  <c r="I752" i="20"/>
  <c r="H178" i="21"/>
  <c r="H350" i="21"/>
  <c r="H759" i="21"/>
  <c r="H573" i="21"/>
  <c r="F431" i="21"/>
  <c r="G431" i="21" s="1"/>
  <c r="G432" i="21"/>
  <c r="H41" i="21"/>
  <c r="H629" i="21"/>
  <c r="H464" i="21"/>
  <c r="H226" i="8"/>
  <c r="H161" i="8" s="1"/>
  <c r="H145" i="8"/>
  <c r="H83" i="8" s="1"/>
  <c r="H599" i="8"/>
  <c r="H558" i="8" s="1"/>
  <c r="F688" i="8"/>
  <c r="G689" i="8"/>
  <c r="H480" i="8"/>
  <c r="H384" i="8"/>
  <c r="H333" i="8"/>
  <c r="F807" i="8"/>
  <c r="F808" i="8"/>
  <c r="F80" i="21"/>
  <c r="G80" i="21" s="1"/>
  <c r="F79" i="21"/>
  <c r="G79" i="21" s="1"/>
  <c r="G733" i="20"/>
  <c r="H733" i="20" s="1"/>
  <c r="G732" i="20"/>
  <c r="H732" i="20" s="1"/>
  <c r="I284" i="20" l="1"/>
  <c r="I704" i="20"/>
  <c r="I725" i="20"/>
  <c r="I535" i="20"/>
  <c r="I525" i="20" s="1"/>
  <c r="I751" i="20"/>
  <c r="I245" i="20"/>
  <c r="I418" i="20"/>
  <c r="I23" i="20"/>
  <c r="I882" i="20"/>
  <c r="I317" i="20"/>
  <c r="I117" i="20"/>
  <c r="H628" i="21"/>
  <c r="H22" i="21"/>
  <c r="H177" i="21"/>
  <c r="H452" i="21"/>
  <c r="H572" i="21"/>
  <c r="F687" i="8"/>
  <c r="G688" i="8"/>
  <c r="H479" i="8"/>
  <c r="H332" i="8"/>
  <c r="H383" i="8"/>
  <c r="H493" i="8"/>
  <c r="I397" i="20" l="1"/>
  <c r="I22" i="20"/>
  <c r="I316" i="20"/>
  <c r="I777" i="20"/>
  <c r="I637" i="20"/>
  <c r="H304" i="21"/>
  <c r="H500" i="21"/>
  <c r="H478" i="8"/>
  <c r="H382" i="8"/>
  <c r="F686" i="8"/>
  <c r="G686" i="8" s="1"/>
  <c r="G687" i="8"/>
  <c r="H21" i="21" l="1"/>
  <c r="I622" i="20"/>
  <c r="I376" i="20"/>
  <c r="H397" i="8"/>
  <c r="H283" i="8"/>
  <c r="H22" i="8" l="1"/>
  <c r="I21" i="20"/>
  <c r="G72" i="20"/>
  <c r="F932" i="8"/>
  <c r="F931" i="8" s="1"/>
  <c r="F930" i="8" s="1"/>
  <c r="F929" i="8" s="1"/>
  <c r="F919" i="8"/>
  <c r="F907" i="8"/>
  <c r="F906" i="8" s="1"/>
  <c r="F905" i="8" s="1"/>
  <c r="F904" i="8" s="1"/>
  <c r="F868" i="8"/>
  <c r="F866" i="8"/>
  <c r="F864" i="8"/>
  <c r="F754" i="8"/>
  <c r="F753" i="8" s="1"/>
  <c r="F752" i="8" s="1"/>
  <c r="F751" i="8" s="1"/>
  <c r="F750" i="8" s="1"/>
  <c r="F749" i="8" s="1"/>
  <c r="G71" i="20" l="1"/>
  <c r="H71" i="20" s="1"/>
  <c r="H72" i="20"/>
  <c r="F863" i="8"/>
  <c r="F862" i="8" s="1"/>
  <c r="F861" i="8" s="1"/>
  <c r="F746" i="8" l="1"/>
  <c r="F745" i="8" s="1"/>
  <c r="F741" i="8"/>
  <c r="F740" i="8" s="1"/>
  <c r="F739" i="8" s="1"/>
  <c r="F738" i="8" s="1"/>
  <c r="F737" i="8" s="1"/>
  <c r="F728" i="8"/>
  <c r="F765" i="8"/>
  <c r="F764" i="8" s="1"/>
  <c r="F763" i="8" s="1"/>
  <c r="F762" i="8" s="1"/>
  <c r="F756" i="8" s="1"/>
  <c r="F747" i="8"/>
  <c r="F726" i="8"/>
  <c r="F725" i="8" s="1"/>
  <c r="F724" i="8" s="1"/>
  <c r="F723" i="8" s="1"/>
  <c r="F722" i="8" s="1"/>
  <c r="F720" i="8"/>
  <c r="F719" i="8" s="1"/>
  <c r="F718" i="8" s="1"/>
  <c r="F717" i="8" s="1"/>
  <c r="F716" i="8" s="1"/>
  <c r="F713" i="8"/>
  <c r="F708" i="8"/>
  <c r="F684" i="8"/>
  <c r="F679" i="8"/>
  <c r="F674" i="8"/>
  <c r="F669" i="8"/>
  <c r="F664" i="8"/>
  <c r="F659" i="8"/>
  <c r="F654" i="8"/>
  <c r="F649" i="8"/>
  <c r="F637" i="8"/>
  <c r="F644" i="8"/>
  <c r="G644" i="8" s="1"/>
  <c r="F642" i="8"/>
  <c r="G642" i="8" s="1"/>
  <c r="F632" i="8"/>
  <c r="F622" i="8"/>
  <c r="F617" i="8"/>
  <c r="F604" i="8"/>
  <c r="F611" i="8"/>
  <c r="G611" i="8" s="1"/>
  <c r="F609" i="8"/>
  <c r="G609" i="8" s="1"/>
  <c r="F597" i="8"/>
  <c r="F587" i="8"/>
  <c r="F592" i="8"/>
  <c r="F582" i="8"/>
  <c r="F577" i="8"/>
  <c r="G577" i="8" s="1"/>
  <c r="F575" i="8"/>
  <c r="G575" i="8" s="1"/>
  <c r="F573" i="8"/>
  <c r="G573" i="8" s="1"/>
  <c r="F567" i="8"/>
  <c r="F562" i="8"/>
  <c r="F556" i="8"/>
  <c r="F541" i="8"/>
  <c r="F546" i="8"/>
  <c r="F551" i="8"/>
  <c r="F535" i="8"/>
  <c r="G535" i="8" s="1"/>
  <c r="F534" i="8"/>
  <c r="F522" i="8"/>
  <c r="F527" i="8"/>
  <c r="F514" i="8"/>
  <c r="F508" i="8"/>
  <c r="F503" i="8"/>
  <c r="F498" i="8"/>
  <c r="F491" i="8"/>
  <c r="G491" i="8" s="1"/>
  <c r="F490" i="8"/>
  <c r="F485" i="8"/>
  <c r="F461" i="8"/>
  <c r="F456" i="8"/>
  <c r="F450" i="8"/>
  <c r="F466" i="8"/>
  <c r="F433" i="8"/>
  <c r="F443" i="8"/>
  <c r="F438" i="8"/>
  <c r="F427" i="8"/>
  <c r="F422" i="8"/>
  <c r="F417" i="8"/>
  <c r="F412" i="8"/>
  <c r="F407" i="8"/>
  <c r="F402" i="8"/>
  <c r="F363" i="8"/>
  <c r="F353" i="8"/>
  <c r="G353" i="8" s="1"/>
  <c r="F437" i="8" l="1"/>
  <c r="G437" i="8" s="1"/>
  <c r="G438" i="8"/>
  <c r="F489" i="8"/>
  <c r="G489" i="8" s="1"/>
  <c r="G490" i="8"/>
  <c r="F519" i="8"/>
  <c r="G522" i="8"/>
  <c r="F545" i="8"/>
  <c r="G546" i="8"/>
  <c r="F566" i="8"/>
  <c r="G567" i="8"/>
  <c r="F621" i="8"/>
  <c r="G622" i="8"/>
  <c r="F636" i="8"/>
  <c r="G637" i="8"/>
  <c r="F663" i="8"/>
  <c r="G664" i="8"/>
  <c r="F683" i="8"/>
  <c r="G684" i="8"/>
  <c r="F362" i="8"/>
  <c r="G363" i="8"/>
  <c r="F416" i="8"/>
  <c r="G416" i="8" s="1"/>
  <c r="G417" i="8"/>
  <c r="F442" i="8"/>
  <c r="F441" i="8" s="1"/>
  <c r="G443" i="8"/>
  <c r="F455" i="8"/>
  <c r="G456" i="8"/>
  <c r="F513" i="8"/>
  <c r="G514" i="8"/>
  <c r="F533" i="8"/>
  <c r="G533" i="8" s="1"/>
  <c r="G534" i="8"/>
  <c r="F540" i="8"/>
  <c r="G541" i="8"/>
  <c r="F591" i="8"/>
  <c r="G592" i="8"/>
  <c r="F631" i="8"/>
  <c r="G632" i="8"/>
  <c r="F648" i="8"/>
  <c r="G649" i="8"/>
  <c r="F668" i="8"/>
  <c r="G669" i="8"/>
  <c r="F707" i="8"/>
  <c r="G708" i="8"/>
  <c r="F449" i="8"/>
  <c r="G450" i="8"/>
  <c r="F421" i="8"/>
  <c r="G421" i="8" s="1"/>
  <c r="G422" i="8"/>
  <c r="F497" i="8"/>
  <c r="G498" i="8"/>
  <c r="F555" i="8"/>
  <c r="G556" i="8"/>
  <c r="F712" i="8"/>
  <c r="G713" i="8"/>
  <c r="F411" i="8"/>
  <c r="F410" i="8" s="1"/>
  <c r="G412" i="8"/>
  <c r="F507" i="8"/>
  <c r="G508" i="8"/>
  <c r="F581" i="8"/>
  <c r="G582" i="8"/>
  <c r="F401" i="8"/>
  <c r="F400" i="8" s="1"/>
  <c r="G402" i="8"/>
  <c r="F432" i="8"/>
  <c r="F431" i="8" s="1"/>
  <c r="G433" i="8"/>
  <c r="F460" i="8"/>
  <c r="G461" i="8"/>
  <c r="F526" i="8"/>
  <c r="G527" i="8"/>
  <c r="F586" i="8"/>
  <c r="G587" i="8"/>
  <c r="F603" i="8"/>
  <c r="G604" i="8"/>
  <c r="F653" i="8"/>
  <c r="G654" i="8"/>
  <c r="F673" i="8"/>
  <c r="G674" i="8"/>
  <c r="F406" i="8"/>
  <c r="F405" i="8" s="1"/>
  <c r="G407" i="8"/>
  <c r="F426" i="8"/>
  <c r="G426" i="8" s="1"/>
  <c r="G427" i="8"/>
  <c r="F465" i="8"/>
  <c r="G466" i="8"/>
  <c r="F484" i="8"/>
  <c r="G485" i="8"/>
  <c r="F502" i="8"/>
  <c r="G503" i="8"/>
  <c r="F550" i="8"/>
  <c r="G551" i="8"/>
  <c r="F561" i="8"/>
  <c r="G562" i="8"/>
  <c r="F596" i="8"/>
  <c r="G597" i="8"/>
  <c r="F616" i="8"/>
  <c r="G617" i="8"/>
  <c r="F658" i="8"/>
  <c r="G659" i="8"/>
  <c r="F678" i="8"/>
  <c r="G679" i="8"/>
  <c r="F641" i="8"/>
  <c r="F744" i="8"/>
  <c r="F743" i="8" s="1"/>
  <c r="F742" i="8" s="1"/>
  <c r="F736" i="8" s="1"/>
  <c r="F735" i="8" s="1"/>
  <c r="F715" i="8" s="1"/>
  <c r="F608" i="8"/>
  <c r="F572" i="8"/>
  <c r="F357" i="8"/>
  <c r="G357" i="8" s="1"/>
  <c r="F288" i="8"/>
  <c r="F346" i="8"/>
  <c r="G346" i="8" s="1"/>
  <c r="F380" i="8"/>
  <c r="G380" i="8" s="1"/>
  <c r="F374" i="8"/>
  <c r="F395" i="8"/>
  <c r="G395" i="8" s="1"/>
  <c r="F394" i="8"/>
  <c r="F389" i="8"/>
  <c r="F355" i="8"/>
  <c r="G355" i="8" s="1"/>
  <c r="F348" i="8"/>
  <c r="G348" i="8" s="1"/>
  <c r="F341" i="8"/>
  <c r="G341" i="8" s="1"/>
  <c r="F340" i="8"/>
  <c r="F338" i="8"/>
  <c r="F329" i="8"/>
  <c r="F322" i="8"/>
  <c r="F317" i="8"/>
  <c r="F368" i="8"/>
  <c r="F311" i="8"/>
  <c r="F305" i="8"/>
  <c r="F294" i="8"/>
  <c r="F281" i="8"/>
  <c r="F254" i="8"/>
  <c r="F259" i="8"/>
  <c r="F264" i="8"/>
  <c r="F269" i="8"/>
  <c r="F425" i="8" l="1"/>
  <c r="F424" i="8" s="1"/>
  <c r="G424" i="8" s="1"/>
  <c r="F436" i="8"/>
  <c r="G436" i="8" s="1"/>
  <c r="F420" i="8"/>
  <c r="G420" i="8" s="1"/>
  <c r="F488" i="8"/>
  <c r="F487" i="8" s="1"/>
  <c r="G432" i="8"/>
  <c r="G411" i="8"/>
  <c r="F532" i="8"/>
  <c r="F531" i="8" s="1"/>
  <c r="F415" i="8"/>
  <c r="F414" i="8" s="1"/>
  <c r="G414" i="8" s="1"/>
  <c r="G401" i="8"/>
  <c r="G442" i="8"/>
  <c r="G406" i="8"/>
  <c r="F253" i="8"/>
  <c r="G253" i="8" s="1"/>
  <c r="G254" i="8"/>
  <c r="F268" i="8"/>
  <c r="F267" i="8" s="1"/>
  <c r="G269" i="8"/>
  <c r="F657" i="8"/>
  <c r="G658" i="8"/>
  <c r="F595" i="8"/>
  <c r="G596" i="8"/>
  <c r="F549" i="8"/>
  <c r="G550" i="8"/>
  <c r="F501" i="8"/>
  <c r="G502" i="8"/>
  <c r="F464" i="8"/>
  <c r="G465" i="8"/>
  <c r="F652" i="8"/>
  <c r="G653" i="8"/>
  <c r="F585" i="8"/>
  <c r="G586" i="8"/>
  <c r="F459" i="8"/>
  <c r="G460" i="8"/>
  <c r="F506" i="8"/>
  <c r="G507" i="8"/>
  <c r="F711" i="8"/>
  <c r="G712" i="8"/>
  <c r="F496" i="8"/>
  <c r="G497" i="8"/>
  <c r="F448" i="8"/>
  <c r="G449" i="8"/>
  <c r="F667" i="8"/>
  <c r="G668" i="8"/>
  <c r="F630" i="8"/>
  <c r="G631" i="8"/>
  <c r="F539" i="8"/>
  <c r="G540" i="8"/>
  <c r="F512" i="8"/>
  <c r="G513" i="8"/>
  <c r="F361" i="8"/>
  <c r="G362" i="8"/>
  <c r="F662" i="8"/>
  <c r="G663" i="8"/>
  <c r="F620" i="8"/>
  <c r="G621" i="8"/>
  <c r="F544" i="8"/>
  <c r="G545" i="8"/>
  <c r="F328" i="8"/>
  <c r="G329" i="8"/>
  <c r="F607" i="8"/>
  <c r="G608" i="8"/>
  <c r="F367" i="8"/>
  <c r="G368" i="8"/>
  <c r="F316" i="8"/>
  <c r="G317" i="8"/>
  <c r="F388" i="8"/>
  <c r="G389" i="8"/>
  <c r="F640" i="8"/>
  <c r="G641" i="8"/>
  <c r="F310" i="8"/>
  <c r="G311" i="8"/>
  <c r="F287" i="8"/>
  <c r="G288" i="8"/>
  <c r="F337" i="8"/>
  <c r="G337" i="8" s="1"/>
  <c r="G338" i="8"/>
  <c r="F373" i="8"/>
  <c r="G374" i="8"/>
  <c r="F263" i="8"/>
  <c r="F262" i="8" s="1"/>
  <c r="G264" i="8"/>
  <c r="F293" i="8"/>
  <c r="G294" i="8"/>
  <c r="F339" i="8"/>
  <c r="G339" i="8" s="1"/>
  <c r="G340" i="8"/>
  <c r="F258" i="8"/>
  <c r="G258" i="8" s="1"/>
  <c r="G259" i="8"/>
  <c r="F304" i="8"/>
  <c r="G305" i="8"/>
  <c r="F321" i="8"/>
  <c r="G322" i="8"/>
  <c r="F393" i="8"/>
  <c r="G393" i="8" s="1"/>
  <c r="G394" i="8"/>
  <c r="F571" i="8"/>
  <c r="G572" i="8"/>
  <c r="F677" i="8"/>
  <c r="G678" i="8"/>
  <c r="F615" i="8"/>
  <c r="G616" i="8"/>
  <c r="F560" i="8"/>
  <c r="G561" i="8"/>
  <c r="F483" i="8"/>
  <c r="G484" i="8"/>
  <c r="F672" i="8"/>
  <c r="G673" i="8"/>
  <c r="F602" i="8"/>
  <c r="G602" i="8" s="1"/>
  <c r="G603" i="8"/>
  <c r="F525" i="8"/>
  <c r="G526" i="8"/>
  <c r="F580" i="8"/>
  <c r="G581" i="8"/>
  <c r="F554" i="8"/>
  <c r="G555" i="8"/>
  <c r="F706" i="8"/>
  <c r="G707" i="8"/>
  <c r="F647" i="8"/>
  <c r="G648" i="8"/>
  <c r="F590" i="8"/>
  <c r="G591" i="8"/>
  <c r="F454" i="8"/>
  <c r="G455" i="8"/>
  <c r="F682" i="8"/>
  <c r="G683" i="8"/>
  <c r="F635" i="8"/>
  <c r="G636" i="8"/>
  <c r="F565" i="8"/>
  <c r="G566" i="8"/>
  <c r="F518" i="8"/>
  <c r="G519" i="8"/>
  <c r="F280" i="8"/>
  <c r="G281" i="8"/>
  <c r="F404" i="8"/>
  <c r="G404" i="8" s="1"/>
  <c r="G405" i="8"/>
  <c r="F440" i="8"/>
  <c r="G440" i="8" s="1"/>
  <c r="G441" i="8"/>
  <c r="F430" i="8"/>
  <c r="G431" i="8"/>
  <c r="F399" i="8"/>
  <c r="G400" i="8"/>
  <c r="F409" i="8"/>
  <c r="G409" i="8" s="1"/>
  <c r="G410" i="8"/>
  <c r="F379" i="8"/>
  <c r="F345" i="8"/>
  <c r="F352" i="8"/>
  <c r="F274" i="8"/>
  <c r="F170" i="8"/>
  <c r="F238" i="8"/>
  <c r="G238" i="8" s="1"/>
  <c r="F237" i="8"/>
  <c r="F232" i="8"/>
  <c r="F224" i="8"/>
  <c r="F220" i="8"/>
  <c r="F205" i="8"/>
  <c r="F200" i="8"/>
  <c r="F195" i="8"/>
  <c r="F190" i="8"/>
  <c r="F185" i="8"/>
  <c r="F180" i="8"/>
  <c r="F175" i="8"/>
  <c r="F165" i="8"/>
  <c r="F214" i="8"/>
  <c r="G214" i="8" s="1"/>
  <c r="F213" i="8"/>
  <c r="F211" i="8"/>
  <c r="F108" i="8"/>
  <c r="F115" i="8"/>
  <c r="F120" i="8"/>
  <c r="F127" i="8"/>
  <c r="F134" i="8"/>
  <c r="G134" i="8" s="1"/>
  <c r="F136" i="8"/>
  <c r="G136" i="8" s="1"/>
  <c r="F141" i="8"/>
  <c r="G141" i="8" s="1"/>
  <c r="F143" i="8"/>
  <c r="G143" i="8" s="1"/>
  <c r="F150" i="8"/>
  <c r="G150" i="8" s="1"/>
  <c r="F152" i="8"/>
  <c r="G152" i="8" s="1"/>
  <c r="F154" i="8"/>
  <c r="G154" i="8" s="1"/>
  <c r="F159" i="8"/>
  <c r="F101" i="8"/>
  <c r="F248" i="21"/>
  <c r="G248" i="21" s="1"/>
  <c r="F88" i="8"/>
  <c r="F93" i="8"/>
  <c r="G93" i="8" s="1"/>
  <c r="F95" i="8"/>
  <c r="G95" i="8" s="1"/>
  <c r="F81" i="8"/>
  <c r="F435" i="8" l="1"/>
  <c r="G435" i="8" s="1"/>
  <c r="G425" i="8"/>
  <c r="F419" i="8"/>
  <c r="G419" i="8" s="1"/>
  <c r="G488" i="8"/>
  <c r="F252" i="8"/>
  <c r="F251" i="8" s="1"/>
  <c r="G251" i="8" s="1"/>
  <c r="G532" i="8"/>
  <c r="G415" i="8"/>
  <c r="F257" i="8"/>
  <c r="F256" i="8" s="1"/>
  <c r="G256" i="8" s="1"/>
  <c r="F392" i="8"/>
  <c r="G392" i="8" s="1"/>
  <c r="F336" i="8"/>
  <c r="G336" i="8" s="1"/>
  <c r="G263" i="8"/>
  <c r="G268" i="8"/>
  <c r="F273" i="8"/>
  <c r="G273" i="8" s="1"/>
  <c r="G274" i="8"/>
  <c r="F158" i="8"/>
  <c r="G159" i="8"/>
  <c r="F126" i="8"/>
  <c r="G127" i="8"/>
  <c r="F184" i="8"/>
  <c r="G185" i="8"/>
  <c r="F204" i="8"/>
  <c r="G205" i="8"/>
  <c r="F236" i="8"/>
  <c r="G236" i="8" s="1"/>
  <c r="G237" i="8"/>
  <c r="F351" i="8"/>
  <c r="G352" i="8"/>
  <c r="F517" i="8"/>
  <c r="G518" i="8"/>
  <c r="F634" i="8"/>
  <c r="G634" i="8" s="1"/>
  <c r="G635" i="8"/>
  <c r="F453" i="8"/>
  <c r="G454" i="8"/>
  <c r="F646" i="8"/>
  <c r="G646" i="8" s="1"/>
  <c r="G647" i="8"/>
  <c r="F553" i="8"/>
  <c r="G553" i="8" s="1"/>
  <c r="G554" i="8"/>
  <c r="F524" i="8"/>
  <c r="G524" i="8" s="1"/>
  <c r="G525" i="8"/>
  <c r="F671" i="8"/>
  <c r="G671" i="8" s="1"/>
  <c r="G672" i="8"/>
  <c r="F614" i="8"/>
  <c r="G615" i="8"/>
  <c r="F570" i="8"/>
  <c r="G571" i="8"/>
  <c r="F320" i="8"/>
  <c r="G320" i="8" s="1"/>
  <c r="G321" i="8"/>
  <c r="F292" i="8"/>
  <c r="G293" i="8"/>
  <c r="F372" i="8"/>
  <c r="G373" i="8"/>
  <c r="F286" i="8"/>
  <c r="G287" i="8"/>
  <c r="F639" i="8"/>
  <c r="G639" i="8" s="1"/>
  <c r="G640" i="8"/>
  <c r="F387" i="8"/>
  <c r="G388" i="8"/>
  <c r="F366" i="8"/>
  <c r="G367" i="8"/>
  <c r="F327" i="8"/>
  <c r="G328" i="8"/>
  <c r="F619" i="8"/>
  <c r="G619" i="8" s="1"/>
  <c r="G620" i="8"/>
  <c r="F360" i="8"/>
  <c r="G360" i="8" s="1"/>
  <c r="G361" i="8"/>
  <c r="F538" i="8"/>
  <c r="G539" i="8"/>
  <c r="F666" i="8"/>
  <c r="G666" i="8" s="1"/>
  <c r="G667" i="8"/>
  <c r="F495" i="8"/>
  <c r="G496" i="8"/>
  <c r="F505" i="8"/>
  <c r="G505" i="8" s="1"/>
  <c r="G506" i="8"/>
  <c r="F584" i="8"/>
  <c r="G584" i="8" s="1"/>
  <c r="G585" i="8"/>
  <c r="F463" i="8"/>
  <c r="G463" i="8" s="1"/>
  <c r="G464" i="8"/>
  <c r="F548" i="8"/>
  <c r="G548" i="8" s="1"/>
  <c r="G549" i="8"/>
  <c r="F656" i="8"/>
  <c r="G656" i="8" s="1"/>
  <c r="G657" i="8"/>
  <c r="F486" i="8"/>
  <c r="G487" i="8"/>
  <c r="F212" i="8"/>
  <c r="G212" i="8" s="1"/>
  <c r="G213" i="8"/>
  <c r="F231" i="8"/>
  <c r="G232" i="8"/>
  <c r="F164" i="8"/>
  <c r="G165" i="8"/>
  <c r="F100" i="8"/>
  <c r="G101" i="8"/>
  <c r="F179" i="8"/>
  <c r="G180" i="8"/>
  <c r="F199" i="8"/>
  <c r="G200" i="8"/>
  <c r="F378" i="8"/>
  <c r="G379" i="8"/>
  <c r="F87" i="8"/>
  <c r="G88" i="8"/>
  <c r="F119" i="8"/>
  <c r="G120" i="8"/>
  <c r="F107" i="8"/>
  <c r="G108" i="8"/>
  <c r="F189" i="8"/>
  <c r="G190" i="8"/>
  <c r="F219" i="8"/>
  <c r="G220" i="8"/>
  <c r="F80" i="8"/>
  <c r="G81" i="8"/>
  <c r="F114" i="8"/>
  <c r="G115" i="8"/>
  <c r="F210" i="8"/>
  <c r="G210" i="8" s="1"/>
  <c r="G211" i="8"/>
  <c r="F174" i="8"/>
  <c r="G175" i="8"/>
  <c r="F194" i="8"/>
  <c r="G195" i="8"/>
  <c r="F223" i="8"/>
  <c r="G224" i="8"/>
  <c r="F169" i="8"/>
  <c r="G170" i="8"/>
  <c r="F344" i="8"/>
  <c r="G345" i="8"/>
  <c r="F564" i="8"/>
  <c r="G564" i="8" s="1"/>
  <c r="G565" i="8"/>
  <c r="F681" i="8"/>
  <c r="G681" i="8" s="1"/>
  <c r="G682" i="8"/>
  <c r="F589" i="8"/>
  <c r="G589" i="8" s="1"/>
  <c r="G590" i="8"/>
  <c r="F705" i="8"/>
  <c r="G705" i="8" s="1"/>
  <c r="G706" i="8"/>
  <c r="F579" i="8"/>
  <c r="G579" i="8" s="1"/>
  <c r="G580" i="8"/>
  <c r="F482" i="8"/>
  <c r="G483" i="8"/>
  <c r="F559" i="8"/>
  <c r="G560" i="8"/>
  <c r="F676" i="8"/>
  <c r="G676" i="8" s="1"/>
  <c r="G677" i="8"/>
  <c r="F303" i="8"/>
  <c r="G304" i="8"/>
  <c r="F309" i="8"/>
  <c r="G310" i="8"/>
  <c r="F530" i="8"/>
  <c r="G531" i="8"/>
  <c r="F315" i="8"/>
  <c r="G316" i="8"/>
  <c r="F606" i="8"/>
  <c r="G607" i="8"/>
  <c r="F543" i="8"/>
  <c r="G543" i="8" s="1"/>
  <c r="G544" i="8"/>
  <c r="F661" i="8"/>
  <c r="G661" i="8" s="1"/>
  <c r="G662" i="8"/>
  <c r="F511" i="8"/>
  <c r="G512" i="8"/>
  <c r="F629" i="8"/>
  <c r="G629" i="8" s="1"/>
  <c r="G630" i="8"/>
  <c r="F447" i="8"/>
  <c r="G448" i="8"/>
  <c r="F710" i="8"/>
  <c r="G710" i="8" s="1"/>
  <c r="G711" i="8"/>
  <c r="F458" i="8"/>
  <c r="G458" i="8" s="1"/>
  <c r="G459" i="8"/>
  <c r="F651" i="8"/>
  <c r="G651" i="8" s="1"/>
  <c r="G652" i="8"/>
  <c r="F500" i="8"/>
  <c r="G500" i="8" s="1"/>
  <c r="G501" i="8"/>
  <c r="F594" i="8"/>
  <c r="G594" i="8" s="1"/>
  <c r="G595" i="8"/>
  <c r="G399" i="8"/>
  <c r="F261" i="8"/>
  <c r="G261" i="8" s="1"/>
  <c r="G262" i="8"/>
  <c r="F266" i="8"/>
  <c r="G266" i="8" s="1"/>
  <c r="G267" i="8"/>
  <c r="G430" i="8"/>
  <c r="F429" i="8"/>
  <c r="G429" i="8" s="1"/>
  <c r="F279" i="8"/>
  <c r="G280" i="8"/>
  <c r="F133" i="8"/>
  <c r="F149" i="8"/>
  <c r="F140" i="8"/>
  <c r="F92" i="8"/>
  <c r="F75" i="8"/>
  <c r="F70" i="8"/>
  <c r="F64" i="8"/>
  <c r="F59" i="8"/>
  <c r="F54" i="8"/>
  <c r="F49" i="8"/>
  <c r="F44" i="8"/>
  <c r="F39" i="8"/>
  <c r="F33" i="8"/>
  <c r="F28" i="8"/>
  <c r="F773" i="21"/>
  <c r="F768" i="21"/>
  <c r="G768" i="21" s="1"/>
  <c r="F766" i="21"/>
  <c r="G766" i="21" s="1"/>
  <c r="F765" i="21"/>
  <c r="F757" i="21"/>
  <c r="G757" i="21" s="1"/>
  <c r="F756" i="21"/>
  <c r="F753" i="21"/>
  <c r="F740" i="21"/>
  <c r="F733" i="21"/>
  <c r="F727" i="21"/>
  <c r="F724" i="21"/>
  <c r="F716" i="21"/>
  <c r="F712" i="21"/>
  <c r="F707" i="21"/>
  <c r="F702" i="21"/>
  <c r="F695" i="21"/>
  <c r="G695" i="21" s="1"/>
  <c r="F693" i="21"/>
  <c r="G693" i="21" s="1"/>
  <c r="F690" i="21"/>
  <c r="F686" i="21"/>
  <c r="G686" i="21" s="1"/>
  <c r="F685" i="21"/>
  <c r="F682" i="21"/>
  <c r="F675" i="21"/>
  <c r="F672" i="21"/>
  <c r="F669" i="21"/>
  <c r="F666" i="21"/>
  <c r="F663" i="21"/>
  <c r="F660" i="21"/>
  <c r="F641" i="21"/>
  <c r="F637" i="21"/>
  <c r="F635" i="21"/>
  <c r="F539" i="21"/>
  <c r="F626" i="21"/>
  <c r="F623" i="21"/>
  <c r="F620" i="21"/>
  <c r="F617" i="21"/>
  <c r="F613" i="21"/>
  <c r="G613" i="21" s="1"/>
  <c r="F612" i="21"/>
  <c r="F609" i="21"/>
  <c r="F602" i="21"/>
  <c r="G602" i="21" s="1"/>
  <c r="F600" i="21"/>
  <c r="G600" i="21" s="1"/>
  <c r="F598" i="21"/>
  <c r="G598" i="21" s="1"/>
  <c r="F595" i="21"/>
  <c r="G595" i="21" s="1"/>
  <c r="F593" i="21"/>
  <c r="G593" i="21" s="1"/>
  <c r="F590" i="21"/>
  <c r="G590" i="21" s="1"/>
  <c r="F589" i="21"/>
  <c r="F587" i="21"/>
  <c r="F580" i="21"/>
  <c r="F575" i="21"/>
  <c r="G575" i="21" s="1"/>
  <c r="F568" i="21"/>
  <c r="F563" i="21"/>
  <c r="F558" i="21"/>
  <c r="F555" i="21"/>
  <c r="F552" i="21"/>
  <c r="F546" i="21"/>
  <c r="F532" i="21"/>
  <c r="F527" i="21"/>
  <c r="F523" i="21"/>
  <c r="F517" i="21"/>
  <c r="F509" i="21"/>
  <c r="F505" i="21"/>
  <c r="F498" i="21"/>
  <c r="F492" i="21"/>
  <c r="G492" i="21" s="1"/>
  <c r="F491" i="21"/>
  <c r="F488" i="21"/>
  <c r="F483" i="21"/>
  <c r="F481" i="21"/>
  <c r="F479" i="21"/>
  <c r="F474" i="21"/>
  <c r="G474" i="21" s="1"/>
  <c r="F473" i="21"/>
  <c r="F470" i="21"/>
  <c r="F462" i="21"/>
  <c r="G462" i="21" s="1"/>
  <c r="F461" i="21"/>
  <c r="F458" i="21"/>
  <c r="F450" i="21"/>
  <c r="F445" i="21"/>
  <c r="F429" i="21"/>
  <c r="F426" i="21"/>
  <c r="F423" i="21"/>
  <c r="F419" i="21"/>
  <c r="F416" i="21"/>
  <c r="F413" i="21"/>
  <c r="F408" i="21"/>
  <c r="F406" i="21"/>
  <c r="F402" i="21"/>
  <c r="F399" i="21"/>
  <c r="F396" i="21"/>
  <c r="F393" i="21"/>
  <c r="F390" i="21"/>
  <c r="F387" i="21"/>
  <c r="F384" i="21"/>
  <c r="F381" i="21"/>
  <c r="F378" i="21"/>
  <c r="F373" i="21"/>
  <c r="F369" i="21"/>
  <c r="F366" i="21"/>
  <c r="G366" i="21" s="1"/>
  <c r="F365" i="21"/>
  <c r="F360" i="21"/>
  <c r="F357" i="21"/>
  <c r="F348" i="21"/>
  <c r="F336" i="21"/>
  <c r="F332" i="21"/>
  <c r="F330" i="21"/>
  <c r="F325" i="21"/>
  <c r="F322" i="21"/>
  <c r="F319" i="21"/>
  <c r="F315" i="21"/>
  <c r="F312" i="21"/>
  <c r="F309" i="21"/>
  <c r="F294" i="21"/>
  <c r="F288" i="21"/>
  <c r="F291" i="21"/>
  <c r="F284" i="21"/>
  <c r="F279" i="21"/>
  <c r="F276" i="21"/>
  <c r="F273" i="21"/>
  <c r="F270" i="21"/>
  <c r="F267" i="21"/>
  <c r="F262" i="21"/>
  <c r="F259" i="21"/>
  <c r="G259" i="21" s="1"/>
  <c r="F258" i="21"/>
  <c r="F256" i="21"/>
  <c r="F250" i="21"/>
  <c r="G250" i="21" s="1"/>
  <c r="F245" i="21"/>
  <c r="G245" i="21" s="1"/>
  <c r="F243" i="21"/>
  <c r="G243" i="21" s="1"/>
  <c r="F238" i="21"/>
  <c r="F233" i="21"/>
  <c r="F231" i="21"/>
  <c r="F225" i="21"/>
  <c r="F219" i="21"/>
  <c r="F215" i="21"/>
  <c r="G215" i="21" s="1"/>
  <c r="F213" i="21"/>
  <c r="G213" i="21" s="1"/>
  <c r="F211" i="21"/>
  <c r="F204" i="21"/>
  <c r="G204" i="21" s="1"/>
  <c r="F203" i="21"/>
  <c r="F201" i="21"/>
  <c r="F190" i="21"/>
  <c r="G190" i="21" s="1"/>
  <c r="F189" i="21"/>
  <c r="F187" i="21"/>
  <c r="F182" i="21"/>
  <c r="F167" i="21"/>
  <c r="G167" i="21" s="1"/>
  <c r="F166" i="21"/>
  <c r="G166" i="21" s="1"/>
  <c r="F162" i="21"/>
  <c r="F159" i="21"/>
  <c r="F156" i="21"/>
  <c r="G156" i="21" s="1"/>
  <c r="F155" i="21"/>
  <c r="F153" i="21"/>
  <c r="F149" i="21"/>
  <c r="F146" i="21"/>
  <c r="G146" i="21" s="1"/>
  <c r="F145" i="21"/>
  <c r="F143" i="21"/>
  <c r="F136" i="21"/>
  <c r="F131" i="21"/>
  <c r="F126" i="21"/>
  <c r="F123" i="21"/>
  <c r="F119" i="21"/>
  <c r="F116" i="21"/>
  <c r="F113" i="21"/>
  <c r="F110" i="21"/>
  <c r="F107" i="21"/>
  <c r="F104" i="21"/>
  <c r="F100" i="21"/>
  <c r="F97" i="21"/>
  <c r="F91" i="21"/>
  <c r="F72" i="21"/>
  <c r="G72" i="21" s="1"/>
  <c r="F69" i="21"/>
  <c r="G69" i="21" s="1"/>
  <c r="F46" i="21"/>
  <c r="F39" i="21"/>
  <c r="G39" i="21" s="1"/>
  <c r="F38" i="21"/>
  <c r="F35" i="21"/>
  <c r="F28" i="21"/>
  <c r="G918" i="20"/>
  <c r="G915" i="20"/>
  <c r="G899" i="20"/>
  <c r="G896" i="20"/>
  <c r="H896" i="20" s="1"/>
  <c r="G919" i="20"/>
  <c r="H919" i="20" s="1"/>
  <c r="G900" i="20"/>
  <c r="H900" i="20" s="1"/>
  <c r="G862" i="20"/>
  <c r="G859" i="20"/>
  <c r="H859" i="20" s="1"/>
  <c r="G839" i="20"/>
  <c r="H839" i="20" s="1"/>
  <c r="G837" i="20"/>
  <c r="H837" i="20" s="1"/>
  <c r="G880" i="20"/>
  <c r="G870" i="20"/>
  <c r="H870" i="20" s="1"/>
  <c r="G863" i="20"/>
  <c r="G850" i="20"/>
  <c r="G761" i="20"/>
  <c r="H761" i="20" s="1"/>
  <c r="G758" i="20"/>
  <c r="H758" i="20" s="1"/>
  <c r="G775" i="20"/>
  <c r="H775" i="20" s="1"/>
  <c r="G749" i="20"/>
  <c r="H749" i="20" s="1"/>
  <c r="G663" i="20"/>
  <c r="H663" i="20" s="1"/>
  <c r="G722" i="20"/>
  <c r="H722" i="20" s="1"/>
  <c r="G724" i="20"/>
  <c r="H724" i="20" s="1"/>
  <c r="G720" i="20"/>
  <c r="H720" i="20" s="1"/>
  <c r="G714" i="20"/>
  <c r="H714" i="20" s="1"/>
  <c r="G711" i="20"/>
  <c r="H711" i="20" s="1"/>
  <c r="G683" i="20"/>
  <c r="H683" i="20" s="1"/>
  <c r="G682" i="20"/>
  <c r="H682" i="20" s="1"/>
  <c r="G674" i="20"/>
  <c r="H674" i="20" s="1"/>
  <c r="G582" i="20"/>
  <c r="H582" i="20" s="1"/>
  <c r="G579" i="20"/>
  <c r="H579" i="20" s="1"/>
  <c r="G513" i="20"/>
  <c r="H513" i="20" s="1"/>
  <c r="G510" i="20"/>
  <c r="H510" i="20" s="1"/>
  <c r="G493" i="20"/>
  <c r="H493" i="20" s="1"/>
  <c r="G458" i="20"/>
  <c r="H458" i="20" s="1"/>
  <c r="G456" i="20"/>
  <c r="H456" i="20" s="1"/>
  <c r="G447" i="20"/>
  <c r="H447" i="20" s="1"/>
  <c r="G444" i="20"/>
  <c r="H444" i="20" s="1"/>
  <c r="G404" i="20"/>
  <c r="H404" i="20" s="1"/>
  <c r="G370" i="20"/>
  <c r="H370" i="20" s="1"/>
  <c r="G368" i="20"/>
  <c r="H368" i="20" s="1"/>
  <c r="G343" i="20"/>
  <c r="H343" i="20" s="1"/>
  <c r="G323" i="20"/>
  <c r="H323" i="20" s="1"/>
  <c r="G313" i="20"/>
  <c r="H313" i="20" s="1"/>
  <c r="G310" i="20"/>
  <c r="H310" i="20" s="1"/>
  <c r="F335" i="8" l="1"/>
  <c r="F334" i="8" s="1"/>
  <c r="F391" i="8"/>
  <c r="F390" i="8" s="1"/>
  <c r="F398" i="8"/>
  <c r="G398" i="8" s="1"/>
  <c r="G252" i="8"/>
  <c r="F255" i="21"/>
  <c r="G255" i="21" s="1"/>
  <c r="G256" i="21"/>
  <c r="F469" i="21"/>
  <c r="F468" i="21" s="1"/>
  <c r="G468" i="21" s="1"/>
  <c r="G470" i="21"/>
  <c r="F480" i="21"/>
  <c r="G480" i="21" s="1"/>
  <c r="G481" i="21"/>
  <c r="F752" i="21"/>
  <c r="F751" i="21" s="1"/>
  <c r="G753" i="21"/>
  <c r="F34" i="21"/>
  <c r="G34" i="21" s="1"/>
  <c r="G35" i="21"/>
  <c r="F200" i="21"/>
  <c r="G200" i="21" s="1"/>
  <c r="G201" i="21"/>
  <c r="F142" i="21"/>
  <c r="G142" i="21" s="1"/>
  <c r="G143" i="21"/>
  <c r="F152" i="21"/>
  <c r="G152" i="21" s="1"/>
  <c r="G153" i="21"/>
  <c r="F186" i="21"/>
  <c r="G186" i="21" s="1"/>
  <c r="G187" i="21"/>
  <c r="F202" i="21"/>
  <c r="G202" i="21" s="1"/>
  <c r="G203" i="21"/>
  <c r="F257" i="21"/>
  <c r="G257" i="21" s="1"/>
  <c r="G258" i="21"/>
  <c r="F457" i="21"/>
  <c r="F456" i="21" s="1"/>
  <c r="G456" i="21" s="1"/>
  <c r="G458" i="21"/>
  <c r="F472" i="21"/>
  <c r="G472" i="21" s="1"/>
  <c r="G473" i="21"/>
  <c r="F482" i="21"/>
  <c r="G482" i="21" s="1"/>
  <c r="G483" i="21"/>
  <c r="F586" i="21"/>
  <c r="G586" i="21" s="1"/>
  <c r="G587" i="21"/>
  <c r="F608" i="21"/>
  <c r="F607" i="21" s="1"/>
  <c r="G607" i="21" s="1"/>
  <c r="G609" i="21"/>
  <c r="F634" i="21"/>
  <c r="F633" i="21" s="1"/>
  <c r="G633" i="21" s="1"/>
  <c r="G635" i="21"/>
  <c r="F755" i="21"/>
  <c r="G755" i="21" s="1"/>
  <c r="G756" i="21"/>
  <c r="F154" i="21"/>
  <c r="G154" i="21" s="1"/>
  <c r="G155" i="21"/>
  <c r="F188" i="21"/>
  <c r="G188" i="21" s="1"/>
  <c r="G189" i="21"/>
  <c r="F364" i="21"/>
  <c r="G364" i="21" s="1"/>
  <c r="G365" i="21"/>
  <c r="F460" i="21"/>
  <c r="G460" i="21" s="1"/>
  <c r="G461" i="21"/>
  <c r="F487" i="21"/>
  <c r="F486" i="21" s="1"/>
  <c r="G486" i="21" s="1"/>
  <c r="G488" i="21"/>
  <c r="F588" i="21"/>
  <c r="G588" i="21" s="1"/>
  <c r="G589" i="21"/>
  <c r="F611" i="21"/>
  <c r="G611" i="21" s="1"/>
  <c r="G612" i="21"/>
  <c r="F681" i="21"/>
  <c r="G681" i="21" s="1"/>
  <c r="G682" i="21"/>
  <c r="F144" i="21"/>
  <c r="G144" i="21" s="1"/>
  <c r="G145" i="21"/>
  <c r="F230" i="21"/>
  <c r="G230" i="21" s="1"/>
  <c r="G231" i="21"/>
  <c r="F37" i="21"/>
  <c r="G37" i="21" s="1"/>
  <c r="G38" i="21"/>
  <c r="F210" i="21"/>
  <c r="F209" i="21" s="1"/>
  <c r="G209" i="21" s="1"/>
  <c r="G211" i="21"/>
  <c r="F329" i="21"/>
  <c r="F328" i="21" s="1"/>
  <c r="G328" i="21" s="1"/>
  <c r="G330" i="21"/>
  <c r="F405" i="21"/>
  <c r="F404" i="21" s="1"/>
  <c r="G404" i="21" s="1"/>
  <c r="G406" i="21"/>
  <c r="F478" i="21"/>
  <c r="G478" i="21" s="1"/>
  <c r="G479" i="21"/>
  <c r="F490" i="21"/>
  <c r="G490" i="21" s="1"/>
  <c r="G491" i="21"/>
  <c r="F684" i="21"/>
  <c r="G684" i="21" s="1"/>
  <c r="G685" i="21"/>
  <c r="F764" i="21"/>
  <c r="G764" i="21" s="1"/>
  <c r="G765" i="21"/>
  <c r="G917" i="20"/>
  <c r="H917" i="20" s="1"/>
  <c r="H918" i="20"/>
  <c r="G861" i="20"/>
  <c r="H861" i="20" s="1"/>
  <c r="H862" i="20"/>
  <c r="G898" i="20"/>
  <c r="H898" i="20" s="1"/>
  <c r="H899" i="20"/>
  <c r="G914" i="20"/>
  <c r="H914" i="20" s="1"/>
  <c r="H915" i="20"/>
  <c r="F209" i="8"/>
  <c r="F208" i="8" s="1"/>
  <c r="F272" i="8"/>
  <c r="F271" i="8" s="1"/>
  <c r="G257" i="8"/>
  <c r="F613" i="8"/>
  <c r="G613" i="8" s="1"/>
  <c r="F235" i="8"/>
  <c r="F234" i="8" s="1"/>
  <c r="G874" i="20"/>
  <c r="H874" i="20" s="1"/>
  <c r="H880" i="20"/>
  <c r="G845" i="20"/>
  <c r="H845" i="20" s="1"/>
  <c r="H850" i="20"/>
  <c r="G906" i="20"/>
  <c r="H906" i="20" s="1"/>
  <c r="G840" i="20"/>
  <c r="H863" i="20"/>
  <c r="F90" i="21"/>
  <c r="G90" i="21" s="1"/>
  <c r="G91" i="21"/>
  <c r="F106" i="21"/>
  <c r="G106" i="21" s="1"/>
  <c r="G107" i="21"/>
  <c r="F118" i="21"/>
  <c r="G118" i="21" s="1"/>
  <c r="G119" i="21"/>
  <c r="F135" i="21"/>
  <c r="G136" i="21"/>
  <c r="F148" i="21"/>
  <c r="G148" i="21" s="1"/>
  <c r="G149" i="21"/>
  <c r="F158" i="21"/>
  <c r="G158" i="21" s="1"/>
  <c r="G159" i="21"/>
  <c r="F181" i="21"/>
  <c r="G181" i="21" s="1"/>
  <c r="G182" i="21"/>
  <c r="F237" i="21"/>
  <c r="G237" i="21" s="1"/>
  <c r="G238" i="21"/>
  <c r="F266" i="21"/>
  <c r="G266" i="21" s="1"/>
  <c r="G267" i="21"/>
  <c r="F278" i="21"/>
  <c r="G278" i="21" s="1"/>
  <c r="G279" i="21"/>
  <c r="F293" i="21"/>
  <c r="G293" i="21" s="1"/>
  <c r="G294" i="21"/>
  <c r="F318" i="21"/>
  <c r="G318" i="21" s="1"/>
  <c r="G319" i="21"/>
  <c r="F331" i="21"/>
  <c r="G331" i="21" s="1"/>
  <c r="G332" i="21"/>
  <c r="F368" i="21"/>
  <c r="G368" i="21" s="1"/>
  <c r="G369" i="21"/>
  <c r="F383" i="21"/>
  <c r="G383" i="21" s="1"/>
  <c r="G384" i="21"/>
  <c r="F395" i="21"/>
  <c r="G395" i="21" s="1"/>
  <c r="G396" i="21"/>
  <c r="F407" i="21"/>
  <c r="G407" i="21" s="1"/>
  <c r="G408" i="21"/>
  <c r="F422" i="21"/>
  <c r="G423" i="21"/>
  <c r="F449" i="21"/>
  <c r="G450" i="21"/>
  <c r="F516" i="21"/>
  <c r="G517" i="21"/>
  <c r="F545" i="21"/>
  <c r="G546" i="21"/>
  <c r="F557" i="21"/>
  <c r="G557" i="21" s="1"/>
  <c r="G558" i="21"/>
  <c r="F579" i="21"/>
  <c r="G579" i="21" s="1"/>
  <c r="G580" i="21"/>
  <c r="F616" i="21"/>
  <c r="G616" i="21" s="1"/>
  <c r="G617" i="21"/>
  <c r="F538" i="21"/>
  <c r="G539" i="21"/>
  <c r="F659" i="21"/>
  <c r="G659" i="21" s="1"/>
  <c r="G660" i="21"/>
  <c r="F671" i="21"/>
  <c r="G671" i="21" s="1"/>
  <c r="G672" i="21"/>
  <c r="F701" i="21"/>
  <c r="G702" i="21"/>
  <c r="F723" i="21"/>
  <c r="G723" i="21" s="1"/>
  <c r="G724" i="21"/>
  <c r="F99" i="21"/>
  <c r="G99" i="21" s="1"/>
  <c r="G100" i="21"/>
  <c r="F112" i="21"/>
  <c r="G112" i="21" s="1"/>
  <c r="G113" i="21"/>
  <c r="F125" i="21"/>
  <c r="G125" i="21" s="1"/>
  <c r="G126" i="21"/>
  <c r="F218" i="21"/>
  <c r="G219" i="21"/>
  <c r="F272" i="21"/>
  <c r="G272" i="21" s="1"/>
  <c r="G273" i="21"/>
  <c r="F290" i="21"/>
  <c r="G290" i="21" s="1"/>
  <c r="G291" i="21"/>
  <c r="F311" i="21"/>
  <c r="G311" i="21" s="1"/>
  <c r="G312" i="21"/>
  <c r="F324" i="21"/>
  <c r="G324" i="21" s="1"/>
  <c r="G325" i="21"/>
  <c r="F347" i="21"/>
  <c r="G347" i="21" s="1"/>
  <c r="G348" i="21"/>
  <c r="F377" i="21"/>
  <c r="G377" i="21" s="1"/>
  <c r="G378" i="21"/>
  <c r="F389" i="21"/>
  <c r="G389" i="21" s="1"/>
  <c r="G390" i="21"/>
  <c r="F401" i="21"/>
  <c r="G401" i="21" s="1"/>
  <c r="G402" i="21"/>
  <c r="F415" i="21"/>
  <c r="G415" i="21" s="1"/>
  <c r="G416" i="21"/>
  <c r="F428" i="21"/>
  <c r="G428" i="21" s="1"/>
  <c r="G429" i="21"/>
  <c r="F504" i="21"/>
  <c r="G504" i="21" s="1"/>
  <c r="G505" i="21"/>
  <c r="F526" i="21"/>
  <c r="G526" i="21" s="1"/>
  <c r="G527" i="21"/>
  <c r="F551" i="21"/>
  <c r="G551" i="21" s="1"/>
  <c r="G552" i="21"/>
  <c r="F567" i="21"/>
  <c r="G568" i="21"/>
  <c r="F622" i="21"/>
  <c r="G622" i="21" s="1"/>
  <c r="G623" i="21"/>
  <c r="F636" i="21"/>
  <c r="G636" i="21" s="1"/>
  <c r="G637" i="21"/>
  <c r="F665" i="21"/>
  <c r="G665" i="21" s="1"/>
  <c r="G666" i="21"/>
  <c r="F711" i="21"/>
  <c r="G711" i="21" s="1"/>
  <c r="G712" i="21"/>
  <c r="F732" i="21"/>
  <c r="G733" i="21"/>
  <c r="F772" i="21"/>
  <c r="G773" i="21"/>
  <c r="F103" i="21"/>
  <c r="G103" i="21" s="1"/>
  <c r="G104" i="21"/>
  <c r="F115" i="21"/>
  <c r="G115" i="21" s="1"/>
  <c r="G116" i="21"/>
  <c r="F130" i="21"/>
  <c r="G131" i="21"/>
  <c r="F224" i="21"/>
  <c r="G224" i="21" s="1"/>
  <c r="G225" i="21"/>
  <c r="F232" i="21"/>
  <c r="G232" i="21" s="1"/>
  <c r="G233" i="21"/>
  <c r="F261" i="21"/>
  <c r="G261" i="21" s="1"/>
  <c r="G262" i="21"/>
  <c r="F275" i="21"/>
  <c r="G275" i="21" s="1"/>
  <c r="G276" i="21"/>
  <c r="F287" i="21"/>
  <c r="G287" i="21" s="1"/>
  <c r="G288" i="21"/>
  <c r="F314" i="21"/>
  <c r="G314" i="21" s="1"/>
  <c r="G315" i="21"/>
  <c r="F354" i="21"/>
  <c r="G354" i="21" s="1"/>
  <c r="G357" i="21"/>
  <c r="F380" i="21"/>
  <c r="G380" i="21" s="1"/>
  <c r="G381" i="21"/>
  <c r="F392" i="21"/>
  <c r="G392" i="21" s="1"/>
  <c r="G393" i="21"/>
  <c r="F418" i="21"/>
  <c r="G418" i="21" s="1"/>
  <c r="G419" i="21"/>
  <c r="F444" i="21"/>
  <c r="G445" i="21"/>
  <c r="F508" i="21"/>
  <c r="G508" i="21" s="1"/>
  <c r="G509" i="21"/>
  <c r="F531" i="21"/>
  <c r="G532" i="21"/>
  <c r="F554" i="21"/>
  <c r="G554" i="21" s="1"/>
  <c r="G555" i="21"/>
  <c r="F625" i="21"/>
  <c r="G625" i="21" s="1"/>
  <c r="G626" i="21"/>
  <c r="F640" i="21"/>
  <c r="G641" i="21"/>
  <c r="F668" i="21"/>
  <c r="G668" i="21" s="1"/>
  <c r="G669" i="21"/>
  <c r="F715" i="21"/>
  <c r="G715" i="21" s="1"/>
  <c r="G716" i="21"/>
  <c r="F739" i="21"/>
  <c r="G740" i="21"/>
  <c r="F45" i="21"/>
  <c r="G46" i="21"/>
  <c r="F96" i="21"/>
  <c r="G96" i="21" s="1"/>
  <c r="G97" i="21"/>
  <c r="F109" i="21"/>
  <c r="G109" i="21" s="1"/>
  <c r="G110" i="21"/>
  <c r="F122" i="21"/>
  <c r="G122" i="21" s="1"/>
  <c r="G123" i="21"/>
  <c r="F161" i="21"/>
  <c r="G161" i="21" s="1"/>
  <c r="G162" i="21"/>
  <c r="F269" i="21"/>
  <c r="G269" i="21" s="1"/>
  <c r="G270" i="21"/>
  <c r="F283" i="21"/>
  <c r="G284" i="21"/>
  <c r="F308" i="21"/>
  <c r="G308" i="21" s="1"/>
  <c r="G309" i="21"/>
  <c r="F321" i="21"/>
  <c r="G321" i="21" s="1"/>
  <c r="G322" i="21"/>
  <c r="F335" i="21"/>
  <c r="G335" i="21" s="1"/>
  <c r="G336" i="21"/>
  <c r="F359" i="21"/>
  <c r="G359" i="21" s="1"/>
  <c r="G360" i="21"/>
  <c r="F372" i="21"/>
  <c r="G373" i="21"/>
  <c r="F386" i="21"/>
  <c r="G386" i="21" s="1"/>
  <c r="G387" i="21"/>
  <c r="F398" i="21"/>
  <c r="G398" i="21" s="1"/>
  <c r="G399" i="21"/>
  <c r="F412" i="21"/>
  <c r="G412" i="21" s="1"/>
  <c r="G413" i="21"/>
  <c r="F425" i="21"/>
  <c r="G425" i="21" s="1"/>
  <c r="G426" i="21"/>
  <c r="F497" i="21"/>
  <c r="G498" i="21"/>
  <c r="F522" i="21"/>
  <c r="G522" i="21" s="1"/>
  <c r="G523" i="21"/>
  <c r="F562" i="21"/>
  <c r="G563" i="21"/>
  <c r="F619" i="21"/>
  <c r="G619" i="21" s="1"/>
  <c r="G620" i="21"/>
  <c r="F662" i="21"/>
  <c r="G662" i="21" s="1"/>
  <c r="G663" i="21"/>
  <c r="F674" i="21"/>
  <c r="G674" i="21" s="1"/>
  <c r="G675" i="21"/>
  <c r="F689" i="21"/>
  <c r="G689" i="21" s="1"/>
  <c r="G690" i="21"/>
  <c r="F706" i="21"/>
  <c r="G707" i="21"/>
  <c r="F726" i="21"/>
  <c r="G726" i="21" s="1"/>
  <c r="G727" i="21"/>
  <c r="F43" i="8"/>
  <c r="G44" i="8"/>
  <c r="F63" i="8"/>
  <c r="G64" i="8"/>
  <c r="F139" i="8"/>
  <c r="G140" i="8"/>
  <c r="F132" i="8"/>
  <c r="G133" i="8"/>
  <c r="F27" i="8"/>
  <c r="G28" i="8"/>
  <c r="F69" i="8"/>
  <c r="G70" i="8"/>
  <c r="F510" i="8"/>
  <c r="G510" i="8" s="1"/>
  <c r="G511" i="8"/>
  <c r="F314" i="8"/>
  <c r="G314" i="8" s="1"/>
  <c r="G315" i="8"/>
  <c r="F481" i="8"/>
  <c r="G481" i="8" s="1"/>
  <c r="G482" i="8"/>
  <c r="F222" i="8"/>
  <c r="G223" i="8"/>
  <c r="F113" i="8"/>
  <c r="G114" i="8"/>
  <c r="F106" i="8"/>
  <c r="G107" i="8"/>
  <c r="F86" i="8"/>
  <c r="G87" i="8"/>
  <c r="F230" i="8"/>
  <c r="G231" i="8"/>
  <c r="G495" i="8"/>
  <c r="F494" i="8"/>
  <c r="G494" i="8" s="1"/>
  <c r="F365" i="8"/>
  <c r="G365" i="8" s="1"/>
  <c r="G366" i="8"/>
  <c r="F371" i="8"/>
  <c r="G371" i="8" s="1"/>
  <c r="G372" i="8"/>
  <c r="G614" i="8"/>
  <c r="F452" i="8"/>
  <c r="G452" i="8" s="1"/>
  <c r="G453" i="8"/>
  <c r="G517" i="8"/>
  <c r="F516" i="8"/>
  <c r="G516" i="8" s="1"/>
  <c r="F350" i="8"/>
  <c r="G350" i="8" s="1"/>
  <c r="G351" i="8"/>
  <c r="F203" i="8"/>
  <c r="G204" i="8"/>
  <c r="F32" i="8"/>
  <c r="G33" i="8"/>
  <c r="F53" i="8"/>
  <c r="G54" i="8"/>
  <c r="F74" i="8"/>
  <c r="G75" i="8"/>
  <c r="F48" i="8"/>
  <c r="G49" i="8"/>
  <c r="F148" i="8"/>
  <c r="G149" i="8"/>
  <c r="F446" i="8"/>
  <c r="G447" i="8"/>
  <c r="F308" i="8"/>
  <c r="G308" i="8" s="1"/>
  <c r="G309" i="8"/>
  <c r="F343" i="8"/>
  <c r="G343" i="8" s="1"/>
  <c r="G344" i="8"/>
  <c r="F173" i="8"/>
  <c r="G174" i="8"/>
  <c r="F218" i="8"/>
  <c r="G219" i="8"/>
  <c r="F198" i="8"/>
  <c r="G199" i="8"/>
  <c r="G486" i="8"/>
  <c r="G538" i="8"/>
  <c r="F537" i="8"/>
  <c r="G537" i="8" s="1"/>
  <c r="F157" i="8"/>
  <c r="G158" i="8"/>
  <c r="F38" i="8"/>
  <c r="G39" i="8"/>
  <c r="F58" i="8"/>
  <c r="G59" i="8"/>
  <c r="F91" i="8"/>
  <c r="G92" i="8"/>
  <c r="F600" i="8"/>
  <c r="G606" i="8"/>
  <c r="F529" i="8"/>
  <c r="G529" i="8" s="1"/>
  <c r="G530" i="8"/>
  <c r="F302" i="8"/>
  <c r="G302" i="8" s="1"/>
  <c r="G303" i="8"/>
  <c r="G559" i="8"/>
  <c r="F168" i="8"/>
  <c r="G169" i="8"/>
  <c r="F193" i="8"/>
  <c r="G194" i="8"/>
  <c r="F79" i="8"/>
  <c r="G80" i="8"/>
  <c r="F188" i="8"/>
  <c r="G189" i="8"/>
  <c r="F118" i="8"/>
  <c r="G119" i="8"/>
  <c r="F377" i="8"/>
  <c r="G378" i="8"/>
  <c r="F178" i="8"/>
  <c r="G179" i="8"/>
  <c r="F99" i="8"/>
  <c r="G100" i="8"/>
  <c r="F163" i="8"/>
  <c r="G164" i="8"/>
  <c r="F326" i="8"/>
  <c r="G326" i="8" s="1"/>
  <c r="G327" i="8"/>
  <c r="F386" i="8"/>
  <c r="G387" i="8"/>
  <c r="F285" i="8"/>
  <c r="G286" i="8"/>
  <c r="F291" i="8"/>
  <c r="G291" i="8" s="1"/>
  <c r="G292" i="8"/>
  <c r="F569" i="8"/>
  <c r="G569" i="8" s="1"/>
  <c r="G570" i="8"/>
  <c r="F183" i="8"/>
  <c r="G184" i="8"/>
  <c r="F125" i="8"/>
  <c r="G126" i="8"/>
  <c r="F278" i="8"/>
  <c r="G279" i="8"/>
  <c r="F27" i="21"/>
  <c r="G28" i="21"/>
  <c r="F692" i="21"/>
  <c r="G852" i="20"/>
  <c r="H852" i="20" s="1"/>
  <c r="G738" i="20"/>
  <c r="H738" i="20" s="1"/>
  <c r="G895" i="20"/>
  <c r="H895" i="20" s="1"/>
  <c r="G838" i="20"/>
  <c r="H838" i="20" s="1"/>
  <c r="G723" i="20"/>
  <c r="G721" i="20"/>
  <c r="G768" i="20"/>
  <c r="H768" i="20" s="1"/>
  <c r="G760" i="20"/>
  <c r="F597" i="21"/>
  <c r="G597" i="21" s="1"/>
  <c r="F592" i="21"/>
  <c r="G592" i="21" s="1"/>
  <c r="F212" i="21"/>
  <c r="F242" i="21"/>
  <c r="G242" i="21" s="1"/>
  <c r="F247" i="21"/>
  <c r="G247" i="21" s="1"/>
  <c r="F165" i="21"/>
  <c r="G830" i="20"/>
  <c r="H830" i="20" s="1"/>
  <c r="F33" i="21" l="1"/>
  <c r="G33" i="21" s="1"/>
  <c r="G335" i="8"/>
  <c r="G391" i="8"/>
  <c r="G608" i="21"/>
  <c r="F754" i="21"/>
  <c r="G754" i="21" s="1"/>
  <c r="F489" i="21"/>
  <c r="G489" i="21" s="1"/>
  <c r="G405" i="21"/>
  <c r="G210" i="21"/>
  <c r="F610" i="21"/>
  <c r="G610" i="21" s="1"/>
  <c r="F254" i="21"/>
  <c r="F253" i="21" s="1"/>
  <c r="F471" i="21"/>
  <c r="F467" i="21" s="1"/>
  <c r="G209" i="8"/>
  <c r="F459" i="21"/>
  <c r="F455" i="21" s="1"/>
  <c r="F229" i="21"/>
  <c r="G229" i="21" s="1"/>
  <c r="F185" i="21"/>
  <c r="G185" i="21" s="1"/>
  <c r="F763" i="21"/>
  <c r="F762" i="21" s="1"/>
  <c r="F680" i="21"/>
  <c r="G680" i="21" s="1"/>
  <c r="F477" i="21"/>
  <c r="F476" i="21" s="1"/>
  <c r="G476" i="21" s="1"/>
  <c r="G634" i="21"/>
  <c r="G752" i="21"/>
  <c r="F141" i="21"/>
  <c r="G141" i="21" s="1"/>
  <c r="F363" i="21"/>
  <c r="F362" i="21" s="1"/>
  <c r="G362" i="21" s="1"/>
  <c r="G272" i="8"/>
  <c r="G916" i="20"/>
  <c r="H916" i="20" s="1"/>
  <c r="F199" i="21"/>
  <c r="F198" i="21" s="1"/>
  <c r="G198" i="21" s="1"/>
  <c r="G457" i="21"/>
  <c r="G329" i="21"/>
  <c r="G487" i="21"/>
  <c r="G469" i="21"/>
  <c r="F36" i="21"/>
  <c r="G36" i="21" s="1"/>
  <c r="F151" i="21"/>
  <c r="G151" i="21" s="1"/>
  <c r="F585" i="21"/>
  <c r="F584" i="21" s="1"/>
  <c r="G584" i="21" s="1"/>
  <c r="F683" i="21"/>
  <c r="F679" i="21" s="1"/>
  <c r="G235" i="8"/>
  <c r="F480" i="8"/>
  <c r="G480" i="8" s="1"/>
  <c r="F503" i="21"/>
  <c r="F502" i="21" s="1"/>
  <c r="F574" i="21"/>
  <c r="G574" i="21" s="1"/>
  <c r="F719" i="21"/>
  <c r="G719" i="21" s="1"/>
  <c r="F327" i="21"/>
  <c r="G327" i="21" s="1"/>
  <c r="F95" i="21"/>
  <c r="G95" i="21" s="1"/>
  <c r="F521" i="21"/>
  <c r="G521" i="21" s="1"/>
  <c r="F334" i="21"/>
  <c r="G334" i="21" s="1"/>
  <c r="G762" i="20"/>
  <c r="H840" i="20"/>
  <c r="G736" i="20"/>
  <c r="H736" i="20" s="1"/>
  <c r="H760" i="20"/>
  <c r="G715" i="20"/>
  <c r="H723" i="20"/>
  <c r="G713" i="20"/>
  <c r="H721" i="20"/>
  <c r="F411" i="21"/>
  <c r="G411" i="21" s="1"/>
  <c r="F353" i="21"/>
  <c r="G353" i="21" s="1"/>
  <c r="F710" i="21"/>
  <c r="G710" i="21" s="1"/>
  <c r="F307" i="21"/>
  <c r="G307" i="21" s="1"/>
  <c r="F102" i="21"/>
  <c r="G102" i="21" s="1"/>
  <c r="F265" i="21"/>
  <c r="G265" i="21" s="1"/>
  <c r="F550" i="21"/>
  <c r="F549" i="21" s="1"/>
  <c r="F632" i="21"/>
  <c r="G632" i="21" s="1"/>
  <c r="F286" i="21"/>
  <c r="G286" i="21" s="1"/>
  <c r="F688" i="21"/>
  <c r="G688" i="21" s="1"/>
  <c r="G692" i="21"/>
  <c r="F705" i="21"/>
  <c r="G705" i="21" s="1"/>
  <c r="G706" i="21"/>
  <c r="F164" i="21"/>
  <c r="G164" i="21" s="1"/>
  <c r="G165" i="21"/>
  <c r="F208" i="21"/>
  <c r="G212" i="21"/>
  <c r="F376" i="21"/>
  <c r="G376" i="21" s="1"/>
  <c r="F317" i="21"/>
  <c r="G317" i="21" s="1"/>
  <c r="F121" i="21"/>
  <c r="G121" i="21" s="1"/>
  <c r="F615" i="21"/>
  <c r="G615" i="21" s="1"/>
  <c r="F561" i="21"/>
  <c r="G562" i="21"/>
  <c r="F282" i="21"/>
  <c r="G283" i="21"/>
  <c r="F738" i="21"/>
  <c r="G739" i="21"/>
  <c r="F530" i="21"/>
  <c r="G530" i="21" s="1"/>
  <c r="G531" i="21"/>
  <c r="F440" i="21"/>
  <c r="G440" i="21" s="1"/>
  <c r="G444" i="21"/>
  <c r="F129" i="21"/>
  <c r="G130" i="21"/>
  <c r="F731" i="21"/>
  <c r="G732" i="21"/>
  <c r="F566" i="21"/>
  <c r="G567" i="21"/>
  <c r="F217" i="21"/>
  <c r="G217" i="21" s="1"/>
  <c r="G218" i="21"/>
  <c r="F537" i="21"/>
  <c r="G538" i="21"/>
  <c r="F544" i="21"/>
  <c r="G545" i="21"/>
  <c r="F421" i="21"/>
  <c r="G421" i="21" s="1"/>
  <c r="G422" i="21"/>
  <c r="F134" i="21"/>
  <c r="G135" i="21"/>
  <c r="F658" i="21"/>
  <c r="G658" i="21" s="1"/>
  <c r="F496" i="21"/>
  <c r="G497" i="21"/>
  <c r="F371" i="21"/>
  <c r="G371" i="21" s="1"/>
  <c r="G372" i="21"/>
  <c r="F44" i="21"/>
  <c r="G45" i="21"/>
  <c r="F639" i="21"/>
  <c r="G639" i="21" s="1"/>
  <c r="G640" i="21"/>
  <c r="F771" i="21"/>
  <c r="G772" i="21"/>
  <c r="F750" i="21"/>
  <c r="G750" i="21" s="1"/>
  <c r="G751" i="21"/>
  <c r="F700" i="21"/>
  <c r="G701" i="21"/>
  <c r="F515" i="21"/>
  <c r="G515" i="21" s="1"/>
  <c r="G516" i="21"/>
  <c r="F448" i="21"/>
  <c r="G449" i="21"/>
  <c r="F182" i="8"/>
  <c r="G182" i="8" s="1"/>
  <c r="G183" i="8"/>
  <c r="G285" i="8"/>
  <c r="F284" i="8"/>
  <c r="G284" i="8" s="1"/>
  <c r="F98" i="8"/>
  <c r="G99" i="8"/>
  <c r="F359" i="8"/>
  <c r="G359" i="8" s="1"/>
  <c r="G377" i="8"/>
  <c r="F187" i="8"/>
  <c r="G187" i="8" s="1"/>
  <c r="G188" i="8"/>
  <c r="F192" i="8"/>
  <c r="G192" i="8" s="1"/>
  <c r="G193" i="8"/>
  <c r="F233" i="8"/>
  <c r="G234" i="8"/>
  <c r="F57" i="8"/>
  <c r="G58" i="8"/>
  <c r="F156" i="8"/>
  <c r="G156" i="8" s="1"/>
  <c r="G157" i="8"/>
  <c r="F217" i="8"/>
  <c r="G218" i="8"/>
  <c r="G446" i="8"/>
  <c r="F445" i="8"/>
  <c r="F47" i="8"/>
  <c r="G48" i="8"/>
  <c r="F73" i="8"/>
  <c r="G74" i="8"/>
  <c r="F31" i="8"/>
  <c r="G32" i="8"/>
  <c r="F202" i="8"/>
  <c r="G202" i="8" s="1"/>
  <c r="G203" i="8"/>
  <c r="F229" i="8"/>
  <c r="G230" i="8"/>
  <c r="F105" i="8"/>
  <c r="G105" i="8" s="1"/>
  <c r="G106" i="8"/>
  <c r="F221" i="8"/>
  <c r="G221" i="8" s="1"/>
  <c r="G222" i="8"/>
  <c r="F68" i="8"/>
  <c r="G69" i="8"/>
  <c r="F131" i="8"/>
  <c r="G131" i="8" s="1"/>
  <c r="G132" i="8"/>
  <c r="F62" i="8"/>
  <c r="G63" i="8"/>
  <c r="F124" i="8"/>
  <c r="G124" i="8" s="1"/>
  <c r="G125" i="8"/>
  <c r="G390" i="8"/>
  <c r="F385" i="8"/>
  <c r="G385" i="8" s="1"/>
  <c r="G386" i="8"/>
  <c r="F162" i="8"/>
  <c r="G163" i="8"/>
  <c r="F177" i="8"/>
  <c r="G177" i="8" s="1"/>
  <c r="G178" i="8"/>
  <c r="F117" i="8"/>
  <c r="G117" i="8" s="1"/>
  <c r="G118" i="8"/>
  <c r="F78" i="8"/>
  <c r="G79" i="8"/>
  <c r="F167" i="8"/>
  <c r="G167" i="8" s="1"/>
  <c r="G168" i="8"/>
  <c r="F599" i="8"/>
  <c r="G599" i="8" s="1"/>
  <c r="G600" i="8"/>
  <c r="F90" i="8"/>
  <c r="G91" i="8"/>
  <c r="F37" i="8"/>
  <c r="G38" i="8"/>
  <c r="F197" i="8"/>
  <c r="G197" i="8" s="1"/>
  <c r="G198" i="8"/>
  <c r="F172" i="8"/>
  <c r="G172" i="8" s="1"/>
  <c r="G173" i="8"/>
  <c r="F147" i="8"/>
  <c r="G148" i="8"/>
  <c r="F207" i="8"/>
  <c r="G207" i="8" s="1"/>
  <c r="G208" i="8"/>
  <c r="F52" i="8"/>
  <c r="G53" i="8"/>
  <c r="F333" i="8"/>
  <c r="G334" i="8"/>
  <c r="F85" i="8"/>
  <c r="G85" i="8" s="1"/>
  <c r="G86" i="8"/>
  <c r="F112" i="8"/>
  <c r="G112" i="8" s="1"/>
  <c r="G113" i="8"/>
  <c r="F26" i="8"/>
  <c r="G27" i="8"/>
  <c r="F138" i="8"/>
  <c r="G139" i="8"/>
  <c r="F42" i="8"/>
  <c r="G43" i="8"/>
  <c r="F277" i="8"/>
  <c r="G278" i="8"/>
  <c r="F250" i="8"/>
  <c r="G250" i="8" s="1"/>
  <c r="G271" i="8"/>
  <c r="F26" i="21"/>
  <c r="G27" i="21"/>
  <c r="G690" i="20"/>
  <c r="H690" i="20" s="1"/>
  <c r="G627" i="20"/>
  <c r="H627" i="20" s="1"/>
  <c r="G620" i="20"/>
  <c r="H620" i="20" s="1"/>
  <c r="G913" i="20"/>
  <c r="G889" i="20"/>
  <c r="H889" i="20" s="1"/>
  <c r="F32" i="21" l="1"/>
  <c r="F31" i="21" s="1"/>
  <c r="F606" i="21"/>
  <c r="G606" i="21" s="1"/>
  <c r="F485" i="21"/>
  <c r="G485" i="21" s="1"/>
  <c r="F479" i="8"/>
  <c r="F478" i="8" s="1"/>
  <c r="G478" i="8" s="1"/>
  <c r="F184" i="21"/>
  <c r="F180" i="21" s="1"/>
  <c r="F718" i="21"/>
  <c r="G718" i="21" s="1"/>
  <c r="G254" i="21"/>
  <c r="G471" i="21"/>
  <c r="F223" i="21"/>
  <c r="G223" i="21" s="1"/>
  <c r="G763" i="21"/>
  <c r="G585" i="21"/>
  <c r="G459" i="21"/>
  <c r="G363" i="21"/>
  <c r="G683" i="21"/>
  <c r="G199" i="21"/>
  <c r="G477" i="21"/>
  <c r="F140" i="21"/>
  <c r="G140" i="21" s="1"/>
  <c r="G503" i="21"/>
  <c r="G550" i="21"/>
  <c r="F709" i="21"/>
  <c r="G709" i="21" s="1"/>
  <c r="F352" i="21"/>
  <c r="F351" i="21" s="1"/>
  <c r="F94" i="21"/>
  <c r="G94" i="21" s="1"/>
  <c r="F583" i="21"/>
  <c r="G583" i="21" s="1"/>
  <c r="F410" i="21"/>
  <c r="G410" i="21" s="1"/>
  <c r="G702" i="20"/>
  <c r="H702" i="20" s="1"/>
  <c r="H713" i="20"/>
  <c r="G912" i="20"/>
  <c r="H913" i="20"/>
  <c r="G699" i="20"/>
  <c r="H699" i="20" s="1"/>
  <c r="H715" i="20"/>
  <c r="G743" i="20"/>
  <c r="H743" i="20" s="1"/>
  <c r="H762" i="20"/>
  <c r="F520" i="21"/>
  <c r="F519" i="21" s="1"/>
  <c r="G519" i="21" s="1"/>
  <c r="F447" i="21"/>
  <c r="G448" i="21"/>
  <c r="F770" i="21"/>
  <c r="G770" i="21" s="1"/>
  <c r="G771" i="21"/>
  <c r="F495" i="21"/>
  <c r="G496" i="21"/>
  <c r="F306" i="21"/>
  <c r="F252" i="21"/>
  <c r="G252" i="21" s="1"/>
  <c r="G253" i="21"/>
  <c r="F536" i="21"/>
  <c r="G537" i="21"/>
  <c r="F730" i="21"/>
  <c r="G731" i="21"/>
  <c r="F737" i="21"/>
  <c r="G738" i="21"/>
  <c r="F560" i="21"/>
  <c r="G560" i="21" s="1"/>
  <c r="G561" i="21"/>
  <c r="F749" i="21"/>
  <c r="F466" i="21"/>
  <c r="G467" i="21"/>
  <c r="F761" i="21"/>
  <c r="G762" i="21"/>
  <c r="F631" i="21"/>
  <c r="G549" i="21"/>
  <c r="F699" i="21"/>
  <c r="G700" i="21"/>
  <c r="F43" i="21"/>
  <c r="G44" i="21"/>
  <c r="F678" i="21"/>
  <c r="G679" i="21"/>
  <c r="F133" i="21"/>
  <c r="G133" i="21" s="1"/>
  <c r="G134" i="21"/>
  <c r="F543" i="21"/>
  <c r="G544" i="21"/>
  <c r="F565" i="21"/>
  <c r="G565" i="21" s="1"/>
  <c r="G566" i="21"/>
  <c r="F128" i="21"/>
  <c r="G128" i="21" s="1"/>
  <c r="G129" i="21"/>
  <c r="G282" i="21"/>
  <c r="F281" i="21"/>
  <c r="F454" i="21"/>
  <c r="G455" i="21"/>
  <c r="F501" i="21"/>
  <c r="G501" i="21" s="1"/>
  <c r="G502" i="21"/>
  <c r="F207" i="21"/>
  <c r="G208" i="21"/>
  <c r="F384" i="8"/>
  <c r="F383" i="8" s="1"/>
  <c r="F51" i="8"/>
  <c r="G51" i="8" s="1"/>
  <c r="G52" i="8"/>
  <c r="F41" i="8"/>
  <c r="G41" i="8" s="1"/>
  <c r="G42" i="8"/>
  <c r="F36" i="8"/>
  <c r="G37" i="8"/>
  <c r="F77" i="8"/>
  <c r="G77" i="8" s="1"/>
  <c r="G78" i="8"/>
  <c r="F72" i="8"/>
  <c r="G72" i="8" s="1"/>
  <c r="G73" i="8"/>
  <c r="F56" i="8"/>
  <c r="G56" i="8" s="1"/>
  <c r="G57" i="8"/>
  <c r="F104" i="8"/>
  <c r="G138" i="8"/>
  <c r="F146" i="8"/>
  <c r="G147" i="8"/>
  <c r="F84" i="8"/>
  <c r="G90" i="8"/>
  <c r="F25" i="8"/>
  <c r="G26" i="8"/>
  <c r="G333" i="8"/>
  <c r="F332" i="8"/>
  <c r="G162" i="8"/>
  <c r="F61" i="8"/>
  <c r="G61" i="8" s="1"/>
  <c r="G62" i="8"/>
  <c r="F67" i="8"/>
  <c r="G68" i="8"/>
  <c r="F228" i="8"/>
  <c r="G228" i="8" s="1"/>
  <c r="G229" i="8"/>
  <c r="F30" i="8"/>
  <c r="G30" i="8" s="1"/>
  <c r="G31" i="8"/>
  <c r="F46" i="8"/>
  <c r="G46" i="8" s="1"/>
  <c r="G47" i="8"/>
  <c r="F216" i="8"/>
  <c r="G216" i="8" s="1"/>
  <c r="G217" i="8"/>
  <c r="G233" i="8"/>
  <c r="F97" i="8"/>
  <c r="G97" i="8" s="1"/>
  <c r="G98" i="8"/>
  <c r="G445" i="8"/>
  <c r="F558" i="8"/>
  <c r="G277" i="8"/>
  <c r="F276" i="8"/>
  <c r="G276" i="8" s="1"/>
  <c r="F25" i="21"/>
  <c r="G26" i="21"/>
  <c r="G894" i="20"/>
  <c r="G583" i="20"/>
  <c r="G686" i="20"/>
  <c r="H686" i="20" s="1"/>
  <c r="G858" i="20"/>
  <c r="H858" i="20" s="1"/>
  <c r="G615" i="20"/>
  <c r="H615" i="20" s="1"/>
  <c r="G813" i="20"/>
  <c r="H813" i="20" s="1"/>
  <c r="G32" i="21" l="1"/>
  <c r="F605" i="21"/>
  <c r="G605" i="21" s="1"/>
  <c r="F484" i="21"/>
  <c r="G484" i="21" s="1"/>
  <c r="G479" i="8"/>
  <c r="G184" i="21"/>
  <c r="F227" i="8"/>
  <c r="F226" i="8" s="1"/>
  <c r="G226" i="8" s="1"/>
  <c r="F139" i="21"/>
  <c r="G139" i="21" s="1"/>
  <c r="F704" i="21"/>
  <c r="G704" i="21" s="1"/>
  <c r="G384" i="8"/>
  <c r="G520" i="21"/>
  <c r="G352" i="21"/>
  <c r="G911" i="20"/>
  <c r="H912" i="20"/>
  <c r="G514" i="20"/>
  <c r="H583" i="20"/>
  <c r="G893" i="20"/>
  <c r="H894" i="20"/>
  <c r="F604" i="21"/>
  <c r="F453" i="21"/>
  <c r="G453" i="21" s="1"/>
  <c r="G454" i="21"/>
  <c r="G31" i="21"/>
  <c r="F30" i="21"/>
  <c r="G30" i="21" s="1"/>
  <c r="F677" i="21"/>
  <c r="G678" i="21"/>
  <c r="F42" i="21"/>
  <c r="G42" i="21" s="1"/>
  <c r="G43" i="21"/>
  <c r="F350" i="21"/>
  <c r="G350" i="21" s="1"/>
  <c r="G351" i="21"/>
  <c r="F748" i="21"/>
  <c r="G749" i="21"/>
  <c r="F736" i="21"/>
  <c r="G736" i="21" s="1"/>
  <c r="G737" i="21"/>
  <c r="G536" i="21"/>
  <c r="G281" i="21"/>
  <c r="F264" i="21"/>
  <c r="G264" i="21" s="1"/>
  <c r="F760" i="21"/>
  <c r="G761" i="21"/>
  <c r="F494" i="21"/>
  <c r="G494" i="21" s="1"/>
  <c r="G495" i="21"/>
  <c r="G447" i="21"/>
  <c r="F375" i="21"/>
  <c r="G375" i="21" s="1"/>
  <c r="F206" i="21"/>
  <c r="G206" i="21" s="1"/>
  <c r="G207" i="21"/>
  <c r="F542" i="21"/>
  <c r="G542" i="21" s="1"/>
  <c r="G543" i="21"/>
  <c r="F179" i="21"/>
  <c r="G180" i="21"/>
  <c r="F698" i="21"/>
  <c r="G699" i="21"/>
  <c r="F548" i="21"/>
  <c r="G548" i="21" s="1"/>
  <c r="F729" i="21"/>
  <c r="G729" i="21" s="1"/>
  <c r="G730" i="21"/>
  <c r="F630" i="21"/>
  <c r="G631" i="21"/>
  <c r="F465" i="21"/>
  <c r="G466" i="21"/>
  <c r="F305" i="21"/>
  <c r="G306" i="21"/>
  <c r="F222" i="21"/>
  <c r="F397" i="8"/>
  <c r="G397" i="8" s="1"/>
  <c r="G332" i="8"/>
  <c r="F493" i="8"/>
  <c r="G493" i="8" s="1"/>
  <c r="G558" i="8"/>
  <c r="G67" i="8"/>
  <c r="F66" i="8"/>
  <c r="G66" i="8" s="1"/>
  <c r="F382" i="8"/>
  <c r="G382" i="8" s="1"/>
  <c r="G383" i="8"/>
  <c r="G84" i="8"/>
  <c r="F103" i="8"/>
  <c r="G103" i="8" s="1"/>
  <c r="G104" i="8"/>
  <c r="G25" i="8"/>
  <c r="F24" i="8"/>
  <c r="F145" i="8"/>
  <c r="G145" i="8" s="1"/>
  <c r="G146" i="8"/>
  <c r="G36" i="8"/>
  <c r="F35" i="8"/>
  <c r="G35" i="8" s="1"/>
  <c r="F24" i="21"/>
  <c r="G25" i="21"/>
  <c r="G888" i="20"/>
  <c r="G681" i="20"/>
  <c r="G806" i="20"/>
  <c r="H806" i="20" s="1"/>
  <c r="G848" i="20"/>
  <c r="G327" i="20"/>
  <c r="F138" i="21" l="1"/>
  <c r="G138" i="21" s="1"/>
  <c r="G227" i="8"/>
  <c r="G459" i="20"/>
  <c r="H514" i="20"/>
  <c r="G314" i="20"/>
  <c r="H314" i="20" s="1"/>
  <c r="H327" i="20"/>
  <c r="G677" i="20"/>
  <c r="H677" i="20" s="1"/>
  <c r="H681" i="20"/>
  <c r="G887" i="20"/>
  <c r="H888" i="20"/>
  <c r="G843" i="20"/>
  <c r="H848" i="20"/>
  <c r="G892" i="20"/>
  <c r="H893" i="20"/>
  <c r="G910" i="20"/>
  <c r="H911" i="20"/>
  <c r="F535" i="21"/>
  <c r="G535" i="21" s="1"/>
  <c r="F759" i="21"/>
  <c r="G759" i="21" s="1"/>
  <c r="G760" i="21"/>
  <c r="G305" i="21"/>
  <c r="F629" i="21"/>
  <c r="G629" i="21" s="1"/>
  <c r="G630" i="21"/>
  <c r="G698" i="21"/>
  <c r="F697" i="21"/>
  <c r="G697" i="21" s="1"/>
  <c r="G465" i="21"/>
  <c r="F464" i="21"/>
  <c r="G677" i="21"/>
  <c r="F657" i="21"/>
  <c r="F178" i="21"/>
  <c r="G179" i="21"/>
  <c r="F221" i="21"/>
  <c r="G221" i="21" s="1"/>
  <c r="G222" i="21"/>
  <c r="F747" i="21"/>
  <c r="G748" i="21"/>
  <c r="G604" i="21"/>
  <c r="F573" i="21"/>
  <c r="F83" i="8"/>
  <c r="G83" i="8" s="1"/>
  <c r="G24" i="8"/>
  <c r="F23" i="8"/>
  <c r="G23" i="8" s="1"/>
  <c r="F161" i="8"/>
  <c r="G161" i="8" s="1"/>
  <c r="F283" i="8"/>
  <c r="G283" i="8" s="1"/>
  <c r="F23" i="21"/>
  <c r="G23" i="21" s="1"/>
  <c r="G24" i="21"/>
  <c r="G857" i="20"/>
  <c r="G731" i="20"/>
  <c r="G801" i="20"/>
  <c r="H801" i="20" s="1"/>
  <c r="G606" i="20"/>
  <c r="H606" i="20" s="1"/>
  <c r="F93" i="21" l="1"/>
  <c r="G93" i="21" s="1"/>
  <c r="G886" i="20"/>
  <c r="H887" i="20"/>
  <c r="G730" i="20"/>
  <c r="H730" i="20" s="1"/>
  <c r="H731" i="20"/>
  <c r="H857" i="20"/>
  <c r="H892" i="20"/>
  <c r="G909" i="20"/>
  <c r="H910" i="20"/>
  <c r="G836" i="20"/>
  <c r="H843" i="20"/>
  <c r="G448" i="20"/>
  <c r="H459" i="20"/>
  <c r="F735" i="21"/>
  <c r="G735" i="21" s="1"/>
  <c r="G747" i="21"/>
  <c r="F177" i="21"/>
  <c r="G177" i="21" s="1"/>
  <c r="G178" i="21"/>
  <c r="F452" i="21"/>
  <c r="G464" i="21"/>
  <c r="F649" i="21"/>
  <c r="G657" i="21"/>
  <c r="F572" i="21"/>
  <c r="G573" i="21"/>
  <c r="G829" i="20"/>
  <c r="H829" i="20" s="1"/>
  <c r="G603" i="20"/>
  <c r="H603" i="20" s="1"/>
  <c r="G665" i="20"/>
  <c r="H665" i="20" s="1"/>
  <c r="G797" i="20"/>
  <c r="H797" i="20" s="1"/>
  <c r="G719" i="20"/>
  <c r="G757" i="20" l="1"/>
  <c r="H757" i="20" s="1"/>
  <c r="H836" i="20"/>
  <c r="G710" i="20"/>
  <c r="H710" i="20" s="1"/>
  <c r="H719" i="20"/>
  <c r="G371" i="20"/>
  <c r="H448" i="20"/>
  <c r="G908" i="20"/>
  <c r="H909" i="20"/>
  <c r="G885" i="20"/>
  <c r="H886" i="20"/>
  <c r="F500" i="21"/>
  <c r="G500" i="21" s="1"/>
  <c r="G572" i="21"/>
  <c r="G452" i="21"/>
  <c r="F304" i="21"/>
  <c r="G304" i="21" s="1"/>
  <c r="F628" i="21"/>
  <c r="G628" i="21" s="1"/>
  <c r="G649" i="21"/>
  <c r="G578" i="20"/>
  <c r="H578" i="20" s="1"/>
  <c r="G658" i="20"/>
  <c r="H658" i="20" s="1"/>
  <c r="G825" i="20"/>
  <c r="G787" i="20"/>
  <c r="H787" i="20" s="1"/>
  <c r="G589" i="20"/>
  <c r="H589" i="20" s="1"/>
  <c r="G905" i="20" l="1"/>
  <c r="H908" i="20"/>
  <c r="G824" i="20"/>
  <c r="H825" i="20"/>
  <c r="G884" i="20"/>
  <c r="H885" i="20"/>
  <c r="G331" i="20"/>
  <c r="H331" i="20" s="1"/>
  <c r="H371" i="20"/>
  <c r="G783" i="20"/>
  <c r="H783" i="20" s="1"/>
  <c r="G655" i="20"/>
  <c r="H655" i="20" s="1"/>
  <c r="G812" i="20"/>
  <c r="G551" i="20"/>
  <c r="H551" i="20" s="1"/>
  <c r="G509" i="20"/>
  <c r="H509" i="20" s="1"/>
  <c r="G811" i="20" l="1"/>
  <c r="H812" i="20"/>
  <c r="H824" i="20"/>
  <c r="H884" i="20"/>
  <c r="G904" i="20"/>
  <c r="H905" i="20"/>
  <c r="G652" i="20"/>
  <c r="H652" i="20" s="1"/>
  <c r="G782" i="20"/>
  <c r="G696" i="20"/>
  <c r="H696" i="20" s="1"/>
  <c r="G455" i="20"/>
  <c r="G443" i="20" l="1"/>
  <c r="H443" i="20" s="1"/>
  <c r="H455" i="20"/>
  <c r="G903" i="20"/>
  <c r="H904" i="20"/>
  <c r="H782" i="20"/>
  <c r="G810" i="20"/>
  <c r="H811" i="20"/>
  <c r="G367" i="20"/>
  <c r="G648" i="20"/>
  <c r="H648" i="20" s="1"/>
  <c r="G362" i="20"/>
  <c r="G662" i="20"/>
  <c r="H662" i="20" s="1"/>
  <c r="G756" i="20"/>
  <c r="G809" i="20" l="1"/>
  <c r="H810" i="20"/>
  <c r="G357" i="20"/>
  <c r="H357" i="20" s="1"/>
  <c r="H362" i="20"/>
  <c r="G902" i="20"/>
  <c r="H903" i="20"/>
  <c r="H756" i="20"/>
  <c r="G322" i="20"/>
  <c r="H322" i="20" s="1"/>
  <c r="H367" i="20"/>
  <c r="G645" i="20"/>
  <c r="H645" i="20" s="1"/>
  <c r="G492" i="20"/>
  <c r="H492" i="20" s="1"/>
  <c r="G309" i="20"/>
  <c r="H309" i="20" s="1"/>
  <c r="G897" i="20" l="1"/>
  <c r="H902" i="20"/>
  <c r="G805" i="20"/>
  <c r="H809" i="20"/>
  <c r="G709" i="20"/>
  <c r="G642" i="20"/>
  <c r="H642" i="20" s="1"/>
  <c r="G410" i="20"/>
  <c r="H410" i="20" s="1"/>
  <c r="G804" i="20" l="1"/>
  <c r="H805" i="20"/>
  <c r="H709" i="20"/>
  <c r="H897" i="20"/>
  <c r="G891" i="20"/>
  <c r="G406" i="20"/>
  <c r="H406" i="20" s="1"/>
  <c r="G641" i="20"/>
  <c r="H641" i="20" l="1"/>
  <c r="H891" i="20"/>
  <c r="G883" i="20"/>
  <c r="G800" i="20"/>
  <c r="H804" i="20"/>
  <c r="G403" i="20"/>
  <c r="H403" i="20" s="1"/>
  <c r="G882" i="20" l="1"/>
  <c r="H883" i="20"/>
  <c r="G796" i="20"/>
  <c r="H800" i="20"/>
  <c r="G395" i="20"/>
  <c r="H395" i="20" s="1"/>
  <c r="G635" i="20"/>
  <c r="H635" i="20" s="1"/>
  <c r="G795" i="20" l="1"/>
  <c r="H796" i="20"/>
  <c r="G879" i="20"/>
  <c r="H882" i="20"/>
  <c r="G634" i="20"/>
  <c r="H634" i="20" s="1"/>
  <c r="G383" i="20"/>
  <c r="G878" i="20" l="1"/>
  <c r="H879" i="20"/>
  <c r="G794" i="20"/>
  <c r="H795" i="20"/>
  <c r="G382" i="20"/>
  <c r="H382" i="20" s="1"/>
  <c r="H383" i="20"/>
  <c r="G633" i="20"/>
  <c r="G374" i="20"/>
  <c r="H374" i="20" s="1"/>
  <c r="G618" i="20"/>
  <c r="H618" i="20" s="1"/>
  <c r="G632" i="20" l="1"/>
  <c r="H633" i="20"/>
  <c r="G793" i="20"/>
  <c r="H794" i="20"/>
  <c r="G877" i="20"/>
  <c r="H878" i="20"/>
  <c r="G617" i="20"/>
  <c r="H617" i="20" s="1"/>
  <c r="G609" i="20"/>
  <c r="H609" i="20" s="1"/>
  <c r="G614" i="20"/>
  <c r="H614" i="20" s="1"/>
  <c r="G786" i="20" l="1"/>
  <c r="H793" i="20"/>
  <c r="G876" i="20"/>
  <c r="H877" i="20"/>
  <c r="G631" i="20"/>
  <c r="H632" i="20"/>
  <c r="G613" i="20"/>
  <c r="G608" i="20"/>
  <c r="G600" i="20"/>
  <c r="H600" i="20" s="1"/>
  <c r="G873" i="20" l="1"/>
  <c r="H876" i="20"/>
  <c r="G605" i="20"/>
  <c r="H608" i="20"/>
  <c r="G612" i="20"/>
  <c r="H613" i="20"/>
  <c r="G630" i="20"/>
  <c r="H631" i="20"/>
  <c r="H786" i="20"/>
  <c r="G781" i="20"/>
  <c r="G599" i="20"/>
  <c r="H599" i="20" s="1"/>
  <c r="G595" i="20"/>
  <c r="H595" i="20" s="1"/>
  <c r="G780" i="20" l="1"/>
  <c r="H781" i="20"/>
  <c r="G626" i="20"/>
  <c r="H630" i="20"/>
  <c r="G602" i="20"/>
  <c r="H602" i="20" s="1"/>
  <c r="H605" i="20"/>
  <c r="G611" i="20"/>
  <c r="H611" i="20" s="1"/>
  <c r="H612" i="20"/>
  <c r="G869" i="20"/>
  <c r="H873" i="20"/>
  <c r="G594" i="20"/>
  <c r="G581" i="20"/>
  <c r="G598" i="20" l="1"/>
  <c r="H598" i="20" s="1"/>
  <c r="G625" i="20"/>
  <c r="H626" i="20"/>
  <c r="G593" i="20"/>
  <c r="H594" i="20"/>
  <c r="G562" i="20"/>
  <c r="H562" i="20" s="1"/>
  <c r="H581" i="20"/>
  <c r="G868" i="20"/>
  <c r="H869" i="20"/>
  <c r="G779" i="20"/>
  <c r="H780" i="20"/>
  <c r="G580" i="20"/>
  <c r="H580" i="20" s="1"/>
  <c r="G577" i="20"/>
  <c r="H577" i="20" s="1"/>
  <c r="G559" i="20"/>
  <c r="H559" i="20" s="1"/>
  <c r="G597" i="20" l="1"/>
  <c r="H597" i="20" s="1"/>
  <c r="H779" i="20"/>
  <c r="G624" i="20"/>
  <c r="H625" i="20"/>
  <c r="G867" i="20"/>
  <c r="H868" i="20"/>
  <c r="G592" i="20"/>
  <c r="H593" i="20"/>
  <c r="G576" i="20"/>
  <c r="G558" i="20"/>
  <c r="H558" i="20" s="1"/>
  <c r="G556" i="20"/>
  <c r="H556" i="20" s="1"/>
  <c r="H592" i="20" l="1"/>
  <c r="G591" i="20"/>
  <c r="G623" i="20"/>
  <c r="H624" i="20"/>
  <c r="G575" i="20"/>
  <c r="H576" i="20"/>
  <c r="G866" i="20"/>
  <c r="H867" i="20"/>
  <c r="G555" i="20"/>
  <c r="G539" i="20"/>
  <c r="H539" i="20" s="1"/>
  <c r="G865" i="20" l="1"/>
  <c r="H866" i="20"/>
  <c r="H623" i="20"/>
  <c r="G588" i="20"/>
  <c r="H591" i="20"/>
  <c r="H555" i="20"/>
  <c r="G574" i="20"/>
  <c r="H575" i="20"/>
  <c r="G538" i="20"/>
  <c r="H538" i="20" s="1"/>
  <c r="G533" i="20"/>
  <c r="H533" i="20" s="1"/>
  <c r="G573" i="20" l="1"/>
  <c r="H574" i="20"/>
  <c r="G587" i="20"/>
  <c r="H588" i="20"/>
  <c r="G860" i="20"/>
  <c r="H865" i="20"/>
  <c r="G550" i="20"/>
  <c r="H550" i="20" s="1"/>
  <c r="G532" i="20"/>
  <c r="H532" i="20" s="1"/>
  <c r="G586" i="20" l="1"/>
  <c r="H587" i="20"/>
  <c r="G537" i="20"/>
  <c r="H860" i="20"/>
  <c r="G856" i="20"/>
  <c r="G561" i="20"/>
  <c r="H573" i="20"/>
  <c r="G530" i="20"/>
  <c r="H530" i="20" s="1"/>
  <c r="H537" i="20" l="1"/>
  <c r="G536" i="20"/>
  <c r="H561" i="20"/>
  <c r="G554" i="20"/>
  <c r="G855" i="20"/>
  <c r="H856" i="20"/>
  <c r="G585" i="20"/>
  <c r="H585" i="20" s="1"/>
  <c r="H586" i="20"/>
  <c r="G529" i="20"/>
  <c r="H529" i="20" s="1"/>
  <c r="G512" i="20"/>
  <c r="H536" i="20" l="1"/>
  <c r="H554" i="20"/>
  <c r="G553" i="20"/>
  <c r="H553" i="20" s="1"/>
  <c r="G502" i="20"/>
  <c r="H502" i="20" s="1"/>
  <c r="H512" i="20"/>
  <c r="G854" i="20"/>
  <c r="H855" i="20"/>
  <c r="G528" i="20"/>
  <c r="G511" i="20"/>
  <c r="H511" i="20" s="1"/>
  <c r="G495" i="20"/>
  <c r="H495" i="20" s="1"/>
  <c r="G508" i="20"/>
  <c r="H508" i="20" s="1"/>
  <c r="G847" i="20" l="1"/>
  <c r="H854" i="20"/>
  <c r="G527" i="20"/>
  <c r="H528" i="20"/>
  <c r="G535" i="20"/>
  <c r="H535" i="20" s="1"/>
  <c r="G507" i="20"/>
  <c r="G494" i="20"/>
  <c r="G489" i="20"/>
  <c r="H489" i="20" s="1"/>
  <c r="G491" i="20" l="1"/>
  <c r="H491" i="20" s="1"/>
  <c r="H494" i="20"/>
  <c r="G526" i="20"/>
  <c r="H527" i="20"/>
  <c r="G506" i="20"/>
  <c r="H507" i="20"/>
  <c r="G842" i="20"/>
  <c r="H847" i="20"/>
  <c r="G488" i="20"/>
  <c r="H488" i="20" s="1"/>
  <c r="G486" i="20"/>
  <c r="H486" i="20" s="1"/>
  <c r="G835" i="20" l="1"/>
  <c r="H842" i="20"/>
  <c r="G525" i="20"/>
  <c r="H525" i="20" s="1"/>
  <c r="H526" i="20"/>
  <c r="G505" i="20"/>
  <c r="H506" i="20"/>
  <c r="G485" i="20"/>
  <c r="H485" i="20" s="1"/>
  <c r="G483" i="20"/>
  <c r="H483" i="20" s="1"/>
  <c r="G504" i="20" l="1"/>
  <c r="H505" i="20"/>
  <c r="G834" i="20"/>
  <c r="H835" i="20"/>
  <c r="G482" i="20"/>
  <c r="H482" i="20" s="1"/>
  <c r="G480" i="20"/>
  <c r="H480" i="20" s="1"/>
  <c r="G833" i="20" l="1"/>
  <c r="H834" i="20"/>
  <c r="G501" i="20"/>
  <c r="H504" i="20"/>
  <c r="G479" i="20"/>
  <c r="H479" i="20" s="1"/>
  <c r="G477" i="20"/>
  <c r="H477" i="20" s="1"/>
  <c r="G497" i="20" l="1"/>
  <c r="H497" i="20" s="1"/>
  <c r="H501" i="20"/>
  <c r="H833" i="20"/>
  <c r="G823" i="20"/>
  <c r="G476" i="20"/>
  <c r="H476" i="20" s="1"/>
  <c r="G474" i="20"/>
  <c r="H474" i="20" s="1"/>
  <c r="G255" i="20"/>
  <c r="H255" i="20" s="1"/>
  <c r="G252" i="20"/>
  <c r="H252" i="20" s="1"/>
  <c r="G268" i="20"/>
  <c r="H268" i="20" s="1"/>
  <c r="G256" i="20"/>
  <c r="H256" i="20" s="1"/>
  <c r="G211" i="20"/>
  <c r="H211" i="20" s="1"/>
  <c r="G212" i="20"/>
  <c r="H212" i="20" s="1"/>
  <c r="G208" i="20"/>
  <c r="H208" i="20" s="1"/>
  <c r="G822" i="20" l="1"/>
  <c r="H823" i="20"/>
  <c r="G473" i="20"/>
  <c r="H473" i="20" s="1"/>
  <c r="G471" i="20"/>
  <c r="H471" i="20" s="1"/>
  <c r="G251" i="20"/>
  <c r="H251" i="20" s="1"/>
  <c r="H822" i="20" l="1"/>
  <c r="G778" i="20"/>
  <c r="G224" i="20"/>
  <c r="H224" i="20" s="1"/>
  <c r="G470" i="20"/>
  <c r="H470" i="20" s="1"/>
  <c r="G468" i="20"/>
  <c r="H468" i="20" s="1"/>
  <c r="G777" i="20" l="1"/>
  <c r="H778" i="20"/>
  <c r="G467" i="20"/>
  <c r="H467" i="20" s="1"/>
  <c r="G465" i="20"/>
  <c r="H465" i="20" s="1"/>
  <c r="G207" i="20"/>
  <c r="H207" i="20" s="1"/>
  <c r="G191" i="20"/>
  <c r="H191" i="20" s="1"/>
  <c r="G129" i="20"/>
  <c r="H129" i="20" s="1"/>
  <c r="G127" i="20"/>
  <c r="H127" i="20" s="1"/>
  <c r="G774" i="20" l="1"/>
  <c r="H777" i="20"/>
  <c r="G464" i="20"/>
  <c r="G457" i="20"/>
  <c r="G446" i="20" l="1"/>
  <c r="H457" i="20"/>
  <c r="G463" i="20"/>
  <c r="H464" i="20"/>
  <c r="G773" i="20"/>
  <c r="H774" i="20"/>
  <c r="G454" i="20"/>
  <c r="G65" i="20"/>
  <c r="H65" i="20" s="1"/>
  <c r="G63" i="20"/>
  <c r="H63" i="20" s="1"/>
  <c r="G55" i="20"/>
  <c r="H55" i="20" s="1"/>
  <c r="G53" i="20"/>
  <c r="H53" i="20" s="1"/>
  <c r="G35" i="20"/>
  <c r="H35" i="20" s="1"/>
  <c r="G199" i="20"/>
  <c r="H199" i="20" s="1"/>
  <c r="G194" i="20"/>
  <c r="H194" i="20" s="1"/>
  <c r="G190" i="20"/>
  <c r="G183" i="20"/>
  <c r="H183" i="20" s="1"/>
  <c r="G179" i="20"/>
  <c r="H179" i="20" s="1"/>
  <c r="G157" i="20"/>
  <c r="H157" i="20" s="1"/>
  <c r="G130" i="20"/>
  <c r="G115" i="20"/>
  <c r="H115" i="20" s="1"/>
  <c r="G59" i="20"/>
  <c r="H59" i="20" s="1"/>
  <c r="C24" i="22"/>
  <c r="D24" i="22" s="1"/>
  <c r="C70" i="22"/>
  <c r="D70" i="22" s="1"/>
  <c r="C23" i="14"/>
  <c r="F771" i="8"/>
  <c r="F770" i="8" s="1"/>
  <c r="F769" i="8" s="1"/>
  <c r="F768" i="8" s="1"/>
  <c r="F776" i="8"/>
  <c r="F775" i="8" s="1"/>
  <c r="F774" i="8" s="1"/>
  <c r="F780" i="8"/>
  <c r="F782" i="8"/>
  <c r="F787" i="8"/>
  <c r="F786" i="8" s="1"/>
  <c r="F785" i="8" s="1"/>
  <c r="F784" i="8" s="1"/>
  <c r="F793" i="8"/>
  <c r="F792" i="8" s="1"/>
  <c r="F791" i="8" s="1"/>
  <c r="F790" i="8" s="1"/>
  <c r="F798" i="8"/>
  <c r="F800" i="8"/>
  <c r="F806" i="8"/>
  <c r="F813" i="8"/>
  <c r="F815" i="8"/>
  <c r="F820" i="8"/>
  <c r="F819" i="8" s="1"/>
  <c r="F818" i="8" s="1"/>
  <c r="F824" i="8"/>
  <c r="F826" i="8"/>
  <c r="F832" i="8"/>
  <c r="F831" i="8" s="1"/>
  <c r="F830" i="8" s="1"/>
  <c r="F829" i="8" s="1"/>
  <c r="F837" i="8"/>
  <c r="F839" i="8"/>
  <c r="F845" i="8"/>
  <c r="F844" i="8" s="1"/>
  <c r="F843" i="8" s="1"/>
  <c r="F842" i="8" s="1"/>
  <c r="F850" i="8"/>
  <c r="F852" i="8"/>
  <c r="F854" i="8"/>
  <c r="F859" i="8"/>
  <c r="F858" i="8" s="1"/>
  <c r="F857" i="8" s="1"/>
  <c r="F856" i="8" s="1"/>
  <c r="F873" i="8"/>
  <c r="F872" i="8" s="1"/>
  <c r="F871" i="8" s="1"/>
  <c r="F870" i="8" s="1"/>
  <c r="F878" i="8"/>
  <c r="F877" i="8" s="1"/>
  <c r="F876" i="8" s="1"/>
  <c r="F875" i="8" s="1"/>
  <c r="F883" i="8"/>
  <c r="F882" i="8" s="1"/>
  <c r="F881" i="8" s="1"/>
  <c r="F880" i="8" s="1"/>
  <c r="F897" i="8"/>
  <c r="F896" i="8" s="1"/>
  <c r="F895" i="8" s="1"/>
  <c r="F894" i="8" s="1"/>
  <c r="F902" i="8"/>
  <c r="F901" i="8" s="1"/>
  <c r="F900" i="8" s="1"/>
  <c r="F899" i="8" s="1"/>
  <c r="F888" i="8"/>
  <c r="F890" i="8"/>
  <c r="F892" i="8"/>
  <c r="F912" i="8"/>
  <c r="F911" i="8" s="1"/>
  <c r="F910" i="8" s="1"/>
  <c r="F909" i="8" s="1"/>
  <c r="F918" i="8"/>
  <c r="F920" i="8"/>
  <c r="F922" i="8"/>
  <c r="F927" i="8"/>
  <c r="F926" i="8" s="1"/>
  <c r="F925" i="8" s="1"/>
  <c r="F924" i="8" s="1"/>
  <c r="F937" i="8"/>
  <c r="F936" i="8" s="1"/>
  <c r="F935" i="8" s="1"/>
  <c r="F934" i="8" s="1"/>
  <c r="F950" i="8"/>
  <c r="F949" i="8" s="1"/>
  <c r="F948" i="8" s="1"/>
  <c r="F947" i="8" s="1"/>
  <c r="F955" i="8"/>
  <c r="F954" i="8" s="1"/>
  <c r="F953" i="8" s="1"/>
  <c r="F952" i="8" s="1"/>
  <c r="F945" i="8"/>
  <c r="F944" i="8" s="1"/>
  <c r="F943" i="8" s="1"/>
  <c r="F942" i="8" s="1"/>
  <c r="F941" i="8" s="1"/>
  <c r="F966" i="8"/>
  <c r="F965" i="8" s="1"/>
  <c r="F964" i="8" s="1"/>
  <c r="F963" i="8" s="1"/>
  <c r="F957" i="8" s="1"/>
  <c r="F972" i="8"/>
  <c r="F971" i="8" s="1"/>
  <c r="F970" i="8" s="1"/>
  <c r="F969" i="8" s="1"/>
  <c r="F968" i="8" s="1"/>
  <c r="F977" i="8"/>
  <c r="F976" i="8" s="1"/>
  <c r="F975" i="8" s="1"/>
  <c r="F974" i="8" s="1"/>
  <c r="F51" i="21"/>
  <c r="F54" i="21"/>
  <c r="G54" i="21" s="1"/>
  <c r="F56" i="21"/>
  <c r="G56" i="21" s="1"/>
  <c r="F62" i="21"/>
  <c r="F68" i="21"/>
  <c r="F71" i="21"/>
  <c r="G71" i="21" s="1"/>
  <c r="F73" i="21"/>
  <c r="G73" i="21" s="1"/>
  <c r="F78" i="21"/>
  <c r="F83" i="21"/>
  <c r="G83" i="21" s="1"/>
  <c r="F85" i="21"/>
  <c r="G85" i="21" s="1"/>
  <c r="F89" i="21"/>
  <c r="F779" i="21"/>
  <c r="C62" i="22"/>
  <c r="D62" i="22" s="1"/>
  <c r="C44" i="22"/>
  <c r="D44" i="22" s="1"/>
  <c r="C41" i="22"/>
  <c r="D41" i="22" s="1"/>
  <c r="C36" i="22"/>
  <c r="D36" i="22" s="1"/>
  <c r="C31" i="22"/>
  <c r="D31" i="22" s="1"/>
  <c r="C26" i="22"/>
  <c r="D26" i="22" s="1"/>
  <c r="C22" i="22"/>
  <c r="D22" i="22" s="1"/>
  <c r="C25" i="14"/>
  <c r="C30" i="14"/>
  <c r="C36" i="14"/>
  <c r="C34" i="14"/>
  <c r="C33" i="14" s="1"/>
  <c r="C32" i="14" s="1"/>
  <c r="C28" i="14"/>
  <c r="C43" i="14"/>
  <c r="C42" i="14" s="1"/>
  <c r="C41" i="14" s="1"/>
  <c r="C39" i="14"/>
  <c r="C38" i="14" s="1"/>
  <c r="C37" i="14" s="1"/>
  <c r="C22" i="14" l="1"/>
  <c r="G126" i="20"/>
  <c r="H126" i="20" s="1"/>
  <c r="H190" i="20"/>
  <c r="G453" i="20"/>
  <c r="H454" i="20"/>
  <c r="G462" i="20"/>
  <c r="H463" i="20"/>
  <c r="G75" i="20"/>
  <c r="H75" i="20" s="1"/>
  <c r="H130" i="20"/>
  <c r="G772" i="20"/>
  <c r="H773" i="20"/>
  <c r="G437" i="20"/>
  <c r="H437" i="20" s="1"/>
  <c r="H446" i="20"/>
  <c r="F88" i="21"/>
  <c r="G89" i="21"/>
  <c r="F67" i="21"/>
  <c r="G67" i="21" s="1"/>
  <c r="G68" i="21"/>
  <c r="F50" i="21"/>
  <c r="G50" i="21" s="1"/>
  <c r="G51" i="21"/>
  <c r="F778" i="21"/>
  <c r="G779" i="21"/>
  <c r="F77" i="21"/>
  <c r="G77" i="21" s="1"/>
  <c r="G78" i="21"/>
  <c r="F61" i="21"/>
  <c r="G62" i="21"/>
  <c r="C61" i="22"/>
  <c r="D61" i="22" s="1"/>
  <c r="D53" i="22"/>
  <c r="C21" i="22"/>
  <c r="F805" i="8"/>
  <c r="F804" i="8" s="1"/>
  <c r="F803" i="8" s="1"/>
  <c r="C27" i="14"/>
  <c r="F797" i="8"/>
  <c r="F796" i="8" s="1"/>
  <c r="F795" i="8" s="1"/>
  <c r="F789" i="8" s="1"/>
  <c r="F917" i="8"/>
  <c r="F916" i="8" s="1"/>
  <c r="F915" i="8" s="1"/>
  <c r="F823" i="8"/>
  <c r="F822" i="8" s="1"/>
  <c r="F817" i="8" s="1"/>
  <c r="F849" i="8"/>
  <c r="F848" i="8" s="1"/>
  <c r="F847" i="8" s="1"/>
  <c r="G442" i="20"/>
  <c r="G110" i="20"/>
  <c r="H110" i="20" s="1"/>
  <c r="G62" i="20"/>
  <c r="G434" i="20"/>
  <c r="H434" i="20" s="1"/>
  <c r="G176" i="20"/>
  <c r="H176" i="20" s="1"/>
  <c r="F53" i="21"/>
  <c r="F197" i="21"/>
  <c r="F82" i="21"/>
  <c r="F70" i="21"/>
  <c r="F812" i="8"/>
  <c r="F811" i="8" s="1"/>
  <c r="F810" i="8" s="1"/>
  <c r="F779" i="8"/>
  <c r="F778" i="8" s="1"/>
  <c r="F773" i="8" s="1"/>
  <c r="F887" i="8"/>
  <c r="F886" i="8" s="1"/>
  <c r="F885" i="8" s="1"/>
  <c r="F836" i="8"/>
  <c r="F835" i="8" s="1"/>
  <c r="F834" i="8" s="1"/>
  <c r="F828" i="8" s="1"/>
  <c r="C21" i="14" l="1"/>
  <c r="C49" i="22"/>
  <c r="G452" i="20"/>
  <c r="H453" i="20"/>
  <c r="H442" i="20"/>
  <c r="G52" i="20"/>
  <c r="H62" i="20"/>
  <c r="G771" i="20"/>
  <c r="H772" i="20"/>
  <c r="G461" i="20"/>
  <c r="H461" i="20" s="1"/>
  <c r="H462" i="20"/>
  <c r="F76" i="21"/>
  <c r="G82" i="21"/>
  <c r="F60" i="21"/>
  <c r="G61" i="21"/>
  <c r="F192" i="21"/>
  <c r="G192" i="21" s="1"/>
  <c r="G197" i="21"/>
  <c r="F66" i="21"/>
  <c r="G70" i="21"/>
  <c r="F777" i="21"/>
  <c r="G778" i="21"/>
  <c r="F49" i="21"/>
  <c r="G53" i="21"/>
  <c r="F87" i="21"/>
  <c r="G87" i="21" s="1"/>
  <c r="G88" i="21"/>
  <c r="C74" i="22"/>
  <c r="D21" i="22"/>
  <c r="F802" i="8"/>
  <c r="F841" i="8"/>
  <c r="G28" i="20"/>
  <c r="H28" i="20" s="1"/>
  <c r="G167" i="20"/>
  <c r="H167" i="20" s="1"/>
  <c r="G69" i="20"/>
  <c r="H69" i="20" s="1"/>
  <c r="G433" i="20"/>
  <c r="H433" i="20" s="1"/>
  <c r="G431" i="20"/>
  <c r="H431" i="20" s="1"/>
  <c r="G770" i="20" l="1"/>
  <c r="H771" i="20"/>
  <c r="G34" i="20"/>
  <c r="H34" i="20" s="1"/>
  <c r="H52" i="20"/>
  <c r="G451" i="20"/>
  <c r="H452" i="20"/>
  <c r="F48" i="21"/>
  <c r="G49" i="21"/>
  <c r="F59" i="21"/>
  <c r="G60" i="21"/>
  <c r="F776" i="21"/>
  <c r="G777" i="21"/>
  <c r="F75" i="21"/>
  <c r="G75" i="21" s="1"/>
  <c r="G76" i="21"/>
  <c r="F65" i="21"/>
  <c r="G66" i="21"/>
  <c r="F767" i="8"/>
  <c r="F22" i="8" s="1"/>
  <c r="G22" i="8" s="1"/>
  <c r="G66" i="20"/>
  <c r="G430" i="20"/>
  <c r="H430" i="20" s="1"/>
  <c r="G428" i="20"/>
  <c r="H428" i="20" s="1"/>
  <c r="G107" i="20"/>
  <c r="H107" i="20" s="1"/>
  <c r="G56" i="20" l="1"/>
  <c r="H66" i="20"/>
  <c r="G450" i="20"/>
  <c r="H451" i="20"/>
  <c r="H770" i="20"/>
  <c r="F58" i="21"/>
  <c r="G58" i="21" s="1"/>
  <c r="G59" i="21"/>
  <c r="G65" i="21"/>
  <c r="F64" i="21"/>
  <c r="F775" i="21"/>
  <c r="G775" i="21" s="1"/>
  <c r="G776" i="21"/>
  <c r="F41" i="21"/>
  <c r="G41" i="21" s="1"/>
  <c r="G48" i="21"/>
  <c r="G103" i="20"/>
  <c r="H103" i="20" s="1"/>
  <c r="G39" i="20"/>
  <c r="H39" i="20" s="1"/>
  <c r="G427" i="20"/>
  <c r="H427" i="20" s="1"/>
  <c r="G425" i="20"/>
  <c r="H425" i="20" s="1"/>
  <c r="G445" i="20" l="1"/>
  <c r="H450" i="20"/>
  <c r="G767" i="20"/>
  <c r="G45" i="20"/>
  <c r="H45" i="20" s="1"/>
  <c r="H56" i="20"/>
  <c r="F22" i="21"/>
  <c r="G64" i="21"/>
  <c r="G424" i="20"/>
  <c r="H424" i="20" s="1"/>
  <c r="G422" i="20"/>
  <c r="H422" i="20" s="1"/>
  <c r="G100" i="20"/>
  <c r="H100" i="20" s="1"/>
  <c r="G766" i="20" l="1"/>
  <c r="H767" i="20"/>
  <c r="H445" i="20"/>
  <c r="G441" i="20"/>
  <c r="G22" i="21"/>
  <c r="F21" i="21"/>
  <c r="G21" i="21" s="1"/>
  <c r="G97" i="20"/>
  <c r="H97" i="20" s="1"/>
  <c r="G421" i="20"/>
  <c r="H421" i="20" s="1"/>
  <c r="G392" i="20"/>
  <c r="H392" i="20" s="1"/>
  <c r="G440" i="20" l="1"/>
  <c r="H441" i="20"/>
  <c r="G765" i="20"/>
  <c r="H766" i="20"/>
  <c r="G389" i="20"/>
  <c r="H389" i="20" s="1"/>
  <c r="G409" i="20"/>
  <c r="G94" i="20"/>
  <c r="H94" i="20" s="1"/>
  <c r="G764" i="20" l="1"/>
  <c r="H765" i="20"/>
  <c r="G408" i="20"/>
  <c r="H409" i="20"/>
  <c r="G439" i="20"/>
  <c r="H440" i="20"/>
  <c r="G394" i="20"/>
  <c r="G91" i="20"/>
  <c r="H91" i="20" s="1"/>
  <c r="G369" i="20"/>
  <c r="G391" i="20" l="1"/>
  <c r="H394" i="20"/>
  <c r="G405" i="20"/>
  <c r="H408" i="20"/>
  <c r="G360" i="20"/>
  <c r="H369" i="20"/>
  <c r="G436" i="20"/>
  <c r="H439" i="20"/>
  <c r="G759" i="20"/>
  <c r="H764" i="20"/>
  <c r="G381" i="20"/>
  <c r="G88" i="20"/>
  <c r="H88" i="20" s="1"/>
  <c r="G345" i="20"/>
  <c r="H345" i="20" s="1"/>
  <c r="H436" i="20" l="1"/>
  <c r="G420" i="20"/>
  <c r="G402" i="20"/>
  <c r="H405" i="20"/>
  <c r="H759" i="20"/>
  <c r="G755" i="20"/>
  <c r="G355" i="20"/>
  <c r="H360" i="20"/>
  <c r="G388" i="20"/>
  <c r="H391" i="20"/>
  <c r="G380" i="20"/>
  <c r="H381" i="20"/>
  <c r="G344" i="20"/>
  <c r="H344" i="20" s="1"/>
  <c r="G342" i="20"/>
  <c r="H342" i="20" s="1"/>
  <c r="G401" i="20" l="1"/>
  <c r="H402" i="20"/>
  <c r="G754" i="20"/>
  <c r="H755" i="20"/>
  <c r="G419" i="20"/>
  <c r="H420" i="20"/>
  <c r="G350" i="20"/>
  <c r="H350" i="20" s="1"/>
  <c r="H355" i="20"/>
  <c r="G387" i="20"/>
  <c r="H388" i="20"/>
  <c r="G379" i="20"/>
  <c r="H380" i="20"/>
  <c r="G341" i="20"/>
  <c r="H341" i="20" s="1"/>
  <c r="G84" i="20"/>
  <c r="H84" i="20" s="1"/>
  <c r="G753" i="20" l="1"/>
  <c r="H754" i="20"/>
  <c r="G386" i="20"/>
  <c r="H387" i="20"/>
  <c r="G418" i="20"/>
  <c r="H418" i="20" s="1"/>
  <c r="H419" i="20"/>
  <c r="G400" i="20"/>
  <c r="H401" i="20"/>
  <c r="G378" i="20"/>
  <c r="H378" i="20" s="1"/>
  <c r="H379" i="20"/>
  <c r="G81" i="20"/>
  <c r="H81" i="20" s="1"/>
  <c r="G399" i="20" l="1"/>
  <c r="H400" i="20"/>
  <c r="G385" i="20"/>
  <c r="H386" i="20"/>
  <c r="G752" i="20"/>
  <c r="H753" i="20"/>
  <c r="G337" i="20"/>
  <c r="H337" i="20" s="1"/>
  <c r="H385" i="20" l="1"/>
  <c r="G377" i="20"/>
  <c r="G751" i="20"/>
  <c r="H752" i="20"/>
  <c r="G398" i="20"/>
  <c r="H399" i="20"/>
  <c r="G373" i="20"/>
  <c r="G336" i="20"/>
  <c r="G325" i="20"/>
  <c r="G366" i="20" l="1"/>
  <c r="H373" i="20"/>
  <c r="G748" i="20"/>
  <c r="H751" i="20"/>
  <c r="G312" i="20"/>
  <c r="H325" i="20"/>
  <c r="H377" i="20"/>
  <c r="H336" i="20"/>
  <c r="H398" i="20"/>
  <c r="G397" i="20"/>
  <c r="H397" i="20" s="1"/>
  <c r="G290" i="20"/>
  <c r="H290" i="20" s="1"/>
  <c r="G330" i="20"/>
  <c r="G376" i="20" l="1"/>
  <c r="H376" i="20" s="1"/>
  <c r="G747" i="20"/>
  <c r="H748" i="20"/>
  <c r="G329" i="20"/>
  <c r="H330" i="20"/>
  <c r="G297" i="20"/>
  <c r="H297" i="20" s="1"/>
  <c r="H312" i="20"/>
  <c r="G365" i="20"/>
  <c r="H366" i="20"/>
  <c r="G321" i="20"/>
  <c r="G282" i="20"/>
  <c r="H282" i="20" s="1"/>
  <c r="G746" i="20" l="1"/>
  <c r="H747" i="20"/>
  <c r="G364" i="20"/>
  <c r="H365" i="20"/>
  <c r="G324" i="20"/>
  <c r="H324" i="20" s="1"/>
  <c r="H329" i="20"/>
  <c r="H321" i="20"/>
  <c r="G308" i="20"/>
  <c r="G275" i="20"/>
  <c r="H275" i="20" s="1"/>
  <c r="G320" i="20" l="1"/>
  <c r="G319" i="20" s="1"/>
  <c r="G359" i="20"/>
  <c r="H364" i="20"/>
  <c r="G307" i="20"/>
  <c r="H308" i="20"/>
  <c r="G745" i="20"/>
  <c r="H746" i="20"/>
  <c r="G296" i="20"/>
  <c r="G262" i="20"/>
  <c r="H262" i="20" s="1"/>
  <c r="H320" i="20" l="1"/>
  <c r="G742" i="20"/>
  <c r="H745" i="20"/>
  <c r="G354" i="20"/>
  <c r="H359" i="20"/>
  <c r="G295" i="20"/>
  <c r="H296" i="20"/>
  <c r="H307" i="20"/>
  <c r="G318" i="20"/>
  <c r="H319" i="20"/>
  <c r="G261" i="20"/>
  <c r="G254" i="20"/>
  <c r="G349" i="20" l="1"/>
  <c r="H354" i="20"/>
  <c r="G243" i="20"/>
  <c r="H243" i="20" s="1"/>
  <c r="H254" i="20"/>
  <c r="G260" i="20"/>
  <c r="H261" i="20"/>
  <c r="H318" i="20"/>
  <c r="G294" i="20"/>
  <c r="H295" i="20"/>
  <c r="G741" i="20"/>
  <c r="H742" i="20"/>
  <c r="G253" i="20"/>
  <c r="H253" i="20" s="1"/>
  <c r="G236" i="20"/>
  <c r="H236" i="20" s="1"/>
  <c r="G250" i="20"/>
  <c r="H250" i="20" s="1"/>
  <c r="G740" i="20" l="1"/>
  <c r="H741" i="20"/>
  <c r="G293" i="20"/>
  <c r="H294" i="20"/>
  <c r="G259" i="20"/>
  <c r="H260" i="20"/>
  <c r="H349" i="20"/>
  <c r="G335" i="20"/>
  <c r="G249" i="20"/>
  <c r="G235" i="20"/>
  <c r="G218" i="20"/>
  <c r="H218" i="20" s="1"/>
  <c r="G334" i="20" l="1"/>
  <c r="H335" i="20"/>
  <c r="G248" i="20"/>
  <c r="H249" i="20"/>
  <c r="H293" i="20"/>
  <c r="G258" i="20"/>
  <c r="H258" i="20" s="1"/>
  <c r="H259" i="20"/>
  <c r="G735" i="20"/>
  <c r="H740" i="20"/>
  <c r="G234" i="20"/>
  <c r="H235" i="20"/>
  <c r="G217" i="20"/>
  <c r="G210" i="20"/>
  <c r="G192" i="20" l="1"/>
  <c r="H210" i="20"/>
  <c r="G216" i="20"/>
  <c r="H217" i="20"/>
  <c r="G247" i="20"/>
  <c r="H248" i="20"/>
  <c r="H735" i="20"/>
  <c r="G729" i="20"/>
  <c r="G333" i="20"/>
  <c r="H334" i="20"/>
  <c r="G233" i="20"/>
  <c r="H234" i="20"/>
  <c r="G209" i="20"/>
  <c r="H209" i="20" s="1"/>
  <c r="G149" i="20"/>
  <c r="H149" i="20" s="1"/>
  <c r="G206" i="20"/>
  <c r="H206" i="20" s="1"/>
  <c r="G728" i="20" l="1"/>
  <c r="H729" i="20"/>
  <c r="G215" i="20"/>
  <c r="H216" i="20"/>
  <c r="H333" i="20"/>
  <c r="G317" i="20"/>
  <c r="H247" i="20"/>
  <c r="G152" i="20"/>
  <c r="H152" i="20" s="1"/>
  <c r="H192" i="20"/>
  <c r="G232" i="20"/>
  <c r="H233" i="20"/>
  <c r="G281" i="20"/>
  <c r="G205" i="20"/>
  <c r="G166" i="20"/>
  <c r="G146" i="20"/>
  <c r="H146" i="20" s="1"/>
  <c r="G165" i="20" l="1"/>
  <c r="H166" i="20"/>
  <c r="G214" i="20"/>
  <c r="H214" i="20" s="1"/>
  <c r="H215" i="20"/>
  <c r="G316" i="20"/>
  <c r="H317" i="20"/>
  <c r="G204" i="20"/>
  <c r="H205" i="20"/>
  <c r="G727" i="20"/>
  <c r="H728" i="20"/>
  <c r="G280" i="20"/>
  <c r="H281" i="20"/>
  <c r="G231" i="20"/>
  <c r="H232" i="20"/>
  <c r="G145" i="20"/>
  <c r="H145" i="20" s="1"/>
  <c r="G143" i="20"/>
  <c r="H143" i="20" s="1"/>
  <c r="G203" i="20" l="1"/>
  <c r="H204" i="20"/>
  <c r="G726" i="20"/>
  <c r="H727" i="20"/>
  <c r="G311" i="20"/>
  <c r="H316" i="20"/>
  <c r="G164" i="20"/>
  <c r="H165" i="20"/>
  <c r="G223" i="20"/>
  <c r="H231" i="20"/>
  <c r="G279" i="20"/>
  <c r="H280" i="20"/>
  <c r="G142" i="20"/>
  <c r="H142" i="20" s="1"/>
  <c r="G140" i="20"/>
  <c r="H140" i="20" s="1"/>
  <c r="G163" i="20" l="1"/>
  <c r="H164" i="20"/>
  <c r="G725" i="20"/>
  <c r="H726" i="20"/>
  <c r="G222" i="20"/>
  <c r="H223" i="20"/>
  <c r="H311" i="20"/>
  <c r="G306" i="20"/>
  <c r="H203" i="20"/>
  <c r="G278" i="20"/>
  <c r="H279" i="20"/>
  <c r="G139" i="20"/>
  <c r="G128" i="20"/>
  <c r="G305" i="20" l="1"/>
  <c r="H306" i="20"/>
  <c r="G718" i="20"/>
  <c r="H725" i="20"/>
  <c r="G122" i="20"/>
  <c r="H122" i="20" s="1"/>
  <c r="H128" i="20"/>
  <c r="H139" i="20"/>
  <c r="G221" i="20"/>
  <c r="H222" i="20"/>
  <c r="H163" i="20"/>
  <c r="G277" i="20"/>
  <c r="H278" i="20"/>
  <c r="G125" i="20"/>
  <c r="G64" i="20"/>
  <c r="G121" i="20" l="1"/>
  <c r="H121" i="20" s="1"/>
  <c r="G124" i="20"/>
  <c r="H124" i="20" s="1"/>
  <c r="H125" i="20"/>
  <c r="G717" i="20"/>
  <c r="H718" i="20"/>
  <c r="G54" i="20"/>
  <c r="H64" i="20"/>
  <c r="G220" i="20"/>
  <c r="H221" i="20"/>
  <c r="G304" i="20"/>
  <c r="H305" i="20"/>
  <c r="G274" i="20"/>
  <c r="H277" i="20"/>
  <c r="G44" i="20"/>
  <c r="G120" i="20" l="1"/>
  <c r="G119" i="20" s="1"/>
  <c r="H220" i="20"/>
  <c r="G202" i="20"/>
  <c r="H202" i="20" s="1"/>
  <c r="G712" i="20"/>
  <c r="H717" i="20"/>
  <c r="G43" i="20"/>
  <c r="H44" i="20"/>
  <c r="H304" i="20"/>
  <c r="G292" i="20"/>
  <c r="G37" i="20"/>
  <c r="H37" i="20" s="1"/>
  <c r="H54" i="20"/>
  <c r="G273" i="20"/>
  <c r="H274" i="20"/>
  <c r="G102" i="20"/>
  <c r="G33" i="20"/>
  <c r="H120" i="20" l="1"/>
  <c r="G99" i="20"/>
  <c r="H102" i="20"/>
  <c r="H712" i="20"/>
  <c r="G708" i="20"/>
  <c r="G118" i="20"/>
  <c r="H119" i="20"/>
  <c r="G289" i="20"/>
  <c r="H292" i="20"/>
  <c r="H33" i="20"/>
  <c r="G42" i="20"/>
  <c r="H43" i="20"/>
  <c r="G272" i="20"/>
  <c r="H273" i="20"/>
  <c r="G41" i="20" l="1"/>
  <c r="H42" i="20"/>
  <c r="G707" i="20"/>
  <c r="H708" i="20"/>
  <c r="G288" i="20"/>
  <c r="H289" i="20"/>
  <c r="G117" i="20"/>
  <c r="H118" i="20"/>
  <c r="G96" i="20"/>
  <c r="H99" i="20"/>
  <c r="G271" i="20"/>
  <c r="H272" i="20"/>
  <c r="G114" i="20" l="1"/>
  <c r="H117" i="20"/>
  <c r="G706" i="20"/>
  <c r="H707" i="20"/>
  <c r="G93" i="20"/>
  <c r="H96" i="20"/>
  <c r="G287" i="20"/>
  <c r="H288" i="20"/>
  <c r="G36" i="20"/>
  <c r="H41" i="20"/>
  <c r="G270" i="20"/>
  <c r="H271" i="20"/>
  <c r="G286" i="20" l="1"/>
  <c r="H287" i="20"/>
  <c r="G705" i="20"/>
  <c r="H706" i="20"/>
  <c r="H36" i="20"/>
  <c r="G32" i="20"/>
  <c r="G90" i="20"/>
  <c r="H93" i="20"/>
  <c r="G113" i="20"/>
  <c r="H114" i="20"/>
  <c r="G267" i="20"/>
  <c r="H270" i="20"/>
  <c r="G266" i="20" l="1"/>
  <c r="H267" i="20"/>
  <c r="G87" i="20"/>
  <c r="H90" i="20"/>
  <c r="G704" i="20"/>
  <c r="H705" i="20"/>
  <c r="G31" i="20"/>
  <c r="H32" i="20"/>
  <c r="G112" i="20"/>
  <c r="H113" i="20"/>
  <c r="H286" i="20"/>
  <c r="G242" i="20"/>
  <c r="G30" i="20" l="1"/>
  <c r="H31" i="20"/>
  <c r="G86" i="20"/>
  <c r="H87" i="20"/>
  <c r="G109" i="20"/>
  <c r="H112" i="20"/>
  <c r="G701" i="20"/>
  <c r="H704" i="20"/>
  <c r="G265" i="20"/>
  <c r="H266" i="20"/>
  <c r="G241" i="20"/>
  <c r="H242" i="20"/>
  <c r="G106" i="20" l="1"/>
  <c r="H109" i="20"/>
  <c r="G264" i="20"/>
  <c r="H265" i="20"/>
  <c r="G27" i="20"/>
  <c r="H30" i="20"/>
  <c r="G698" i="20"/>
  <c r="H701" i="20"/>
  <c r="G83" i="20"/>
  <c r="H86" i="20"/>
  <c r="G240" i="20"/>
  <c r="H241" i="20"/>
  <c r="G695" i="20" l="1"/>
  <c r="H698" i="20"/>
  <c r="H264" i="20"/>
  <c r="G246" i="20"/>
  <c r="G80" i="20"/>
  <c r="H83" i="20"/>
  <c r="G26" i="20"/>
  <c r="H27" i="20"/>
  <c r="H106" i="20"/>
  <c r="G105" i="20"/>
  <c r="H105" i="20" s="1"/>
  <c r="G239" i="20"/>
  <c r="H240" i="20"/>
  <c r="G79" i="20" l="1"/>
  <c r="H80" i="20"/>
  <c r="G694" i="20"/>
  <c r="H695" i="20"/>
  <c r="H246" i="20"/>
  <c r="G245" i="20"/>
  <c r="H245" i="20" s="1"/>
  <c r="G25" i="20"/>
  <c r="H26" i="20"/>
  <c r="G285" i="20"/>
  <c r="G238" i="20"/>
  <c r="H239" i="20"/>
  <c r="G24" i="20" l="1"/>
  <c r="H24" i="20" s="1"/>
  <c r="H25" i="20"/>
  <c r="G693" i="20"/>
  <c r="H694" i="20"/>
  <c r="G284" i="20"/>
  <c r="H284" i="20" s="1"/>
  <c r="H285" i="20"/>
  <c r="H79" i="20"/>
  <c r="G78" i="20"/>
  <c r="H238" i="20"/>
  <c r="G201" i="20"/>
  <c r="G74" i="20" l="1"/>
  <c r="H78" i="20"/>
  <c r="G692" i="20"/>
  <c r="H693" i="20"/>
  <c r="G198" i="20"/>
  <c r="H201" i="20"/>
  <c r="G689" i="20" l="1"/>
  <c r="H692" i="20"/>
  <c r="G197" i="20"/>
  <c r="H198" i="20"/>
  <c r="G68" i="20"/>
  <c r="H74" i="20"/>
  <c r="G196" i="20" l="1"/>
  <c r="H197" i="20"/>
  <c r="G61" i="20"/>
  <c r="H68" i="20"/>
  <c r="G688" i="20"/>
  <c r="H689" i="20"/>
  <c r="G58" i="20" l="1"/>
  <c r="H61" i="20"/>
  <c r="G685" i="20"/>
  <c r="H688" i="20"/>
  <c r="G189" i="20"/>
  <c r="H196" i="20"/>
  <c r="G680" i="20" l="1"/>
  <c r="H685" i="20"/>
  <c r="G188" i="20"/>
  <c r="H189" i="20"/>
  <c r="G51" i="20"/>
  <c r="H58" i="20"/>
  <c r="G187" i="20" l="1"/>
  <c r="H188" i="20"/>
  <c r="G50" i="20"/>
  <c r="H51" i="20"/>
  <c r="G679" i="20"/>
  <c r="H680" i="20"/>
  <c r="G49" i="20" l="1"/>
  <c r="H50" i="20"/>
  <c r="G676" i="20"/>
  <c r="H679" i="20"/>
  <c r="G186" i="20"/>
  <c r="H187" i="20"/>
  <c r="H676" i="20" l="1"/>
  <c r="G185" i="20"/>
  <c r="H186" i="20"/>
  <c r="G48" i="20"/>
  <c r="H49" i="20"/>
  <c r="G182" i="20" l="1"/>
  <c r="H185" i="20"/>
  <c r="G47" i="20"/>
  <c r="H48" i="20"/>
  <c r="G671" i="20"/>
  <c r="G23" i="20" l="1"/>
  <c r="H47" i="20"/>
  <c r="G670" i="20"/>
  <c r="H671" i="20"/>
  <c r="G181" i="20"/>
  <c r="H182" i="20"/>
  <c r="G669" i="20" l="1"/>
  <c r="H670" i="20"/>
  <c r="G178" i="20"/>
  <c r="H181" i="20"/>
  <c r="H23" i="20"/>
  <c r="G175" i="20" l="1"/>
  <c r="H178" i="20"/>
  <c r="G668" i="20"/>
  <c r="H669" i="20"/>
  <c r="G667" i="20" l="1"/>
  <c r="H668" i="20"/>
  <c r="G171" i="20"/>
  <c r="H175" i="20"/>
  <c r="G170" i="20" l="1"/>
  <c r="H171" i="20"/>
  <c r="G664" i="20"/>
  <c r="H667" i="20"/>
  <c r="G661" i="20" l="1"/>
  <c r="H664" i="20"/>
  <c r="G169" i="20"/>
  <c r="H170" i="20"/>
  <c r="H169" i="20" l="1"/>
  <c r="G162" i="20"/>
  <c r="G660" i="20"/>
  <c r="H661" i="20"/>
  <c r="G657" i="20" l="1"/>
  <c r="H660" i="20"/>
  <c r="H162" i="20"/>
  <c r="G156" i="20" l="1"/>
  <c r="G654" i="20"/>
  <c r="H657" i="20"/>
  <c r="G651" i="20" l="1"/>
  <c r="H654" i="20"/>
  <c r="G155" i="20"/>
  <c r="H156" i="20"/>
  <c r="G154" i="20" l="1"/>
  <c r="H155" i="20"/>
  <c r="G650" i="20"/>
  <c r="H651" i="20"/>
  <c r="G647" i="20" l="1"/>
  <c r="H650" i="20"/>
  <c r="G151" i="20"/>
  <c r="H154" i="20"/>
  <c r="G148" i="20" l="1"/>
  <c r="H151" i="20"/>
  <c r="G644" i="20"/>
  <c r="H647" i="20"/>
  <c r="H644" i="20" l="1"/>
  <c r="G640" i="20"/>
  <c r="H148" i="20"/>
  <c r="G138" i="20"/>
  <c r="H640" i="20" l="1"/>
  <c r="G639" i="20"/>
  <c r="G137" i="20"/>
  <c r="H138" i="20"/>
  <c r="G132" i="20" l="1"/>
  <c r="H137" i="20"/>
  <c r="G638" i="20"/>
  <c r="H639" i="20"/>
  <c r="G637" i="20" l="1"/>
  <c r="H638" i="20"/>
  <c r="H132" i="20"/>
  <c r="G22" i="20"/>
  <c r="H22" i="20" l="1"/>
  <c r="H637" i="20"/>
  <c r="G622" i="20"/>
  <c r="H622" i="20" s="1"/>
  <c r="G21" i="20" l="1"/>
  <c r="H21" i="20" s="1"/>
  <c r="D51" i="22"/>
  <c r="D50" i="22"/>
  <c r="E49" i="22"/>
  <c r="E74" i="22" s="1"/>
  <c r="D74" i="22" s="1"/>
  <c r="D49" i="22" l="1"/>
</calcChain>
</file>

<file path=xl/sharedStrings.xml><?xml version="1.0" encoding="utf-8"?>
<sst xmlns="http://schemas.openxmlformats.org/spreadsheetml/2006/main" count="23446" uniqueCount="853">
  <si>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</si>
  <si>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</si>
  <si>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</si>
  <si>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</si>
  <si>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</si>
  <si>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</si>
  <si>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</si>
  <si>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</si>
  <si>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</si>
  <si>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</si>
  <si>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</si>
  <si>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</si>
  <si>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</si>
  <si>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</si>
  <si>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</si>
  <si>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</si>
  <si>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</si>
  <si>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</si>
  <si>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</si>
  <si>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</si>
  <si>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</si>
  <si>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</si>
  <si>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</si>
  <si>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</si>
  <si>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</si>
  <si>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</si>
  <si>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 xml:space="preserve">Расходы на выплаты по оплате труда работников органов местного самоуправления  </t>
  </si>
  <si>
    <t>Расходы на осуществление полномочий Республики Северная Осетия-Алания по организации деятельности административных комиссий</t>
  </si>
  <si>
    <t>Осуществление полномочий Республики Северная Осетия-Алания по организации и поддержки учреждений культуры</t>
  </si>
  <si>
    <t>Непрограммные расходы на обеспечения функционирования Собрания представителей г.Владикавказ</t>
  </si>
  <si>
    <t>Расходы на выплаты по оплате труда работников представительного органа</t>
  </si>
  <si>
    <t>Субвенции бюджетам субъектов Российской Федерации и муниципальных образований</t>
  </si>
  <si>
    <t>Подраздел</t>
  </si>
  <si>
    <t>Раздел</t>
  </si>
  <si>
    <t>Непрограммные расходы представительного органа</t>
  </si>
  <si>
    <t>Расходы на выплаты по оплате труда работников административной коммиссии</t>
  </si>
  <si>
    <t>Софинансирование местного бюджета городского округа г. Владикавказ на реализацию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</t>
  </si>
  <si>
    <t>Расходы на выплаты персоналу Контрольно-счетной палаты муниципального образования г.Владикавказ (Дзауджикау)</t>
  </si>
  <si>
    <t>Расходы на обеспечение функций Контрольно-счетной палаты муниципального образования г.Владикавказ (Дзауджикау)</t>
  </si>
  <si>
    <t>Подпрограмма "Обеспечение защиты информации"</t>
  </si>
  <si>
    <t>01 3 00 00000</t>
  </si>
  <si>
    <t>Мероприятие "Приобретение антивирусного программного обеспечения"</t>
  </si>
  <si>
    <t>Расходы на содержание ВМКУ "Управление по делам ГО и ЧС"</t>
  </si>
  <si>
    <t>03 3 0Р S6740</t>
  </si>
  <si>
    <t>03 3 0М S6740</t>
  </si>
  <si>
    <t xml:space="preserve">Софинансирование на обеспечение мероприятий по формированию современной городской среды </t>
  </si>
  <si>
    <t>Расходы на содержание ВМКУ "ТИЦ - Владикавказ - ТВ"</t>
  </si>
  <si>
    <t>Субсидии бюджетам субъектов РФ и муниципальных образований (межбюджетные субсидии)</t>
  </si>
  <si>
    <t xml:space="preserve">Расходы на обеспечение деятельности (оказания услуг)  муниципального учреждения ВМБУ РГГ "Владикавказ"   </t>
  </si>
  <si>
    <t>Мероприятие "Оказание материальной помощи малообеспеченным семьям (одиноко проживающим гражданам) по обращениям"</t>
  </si>
  <si>
    <t>Расходы на учреждение по обеспечению хозяйственного обслуживания ВМКУ ТХО АМС г. Владикавказа</t>
  </si>
  <si>
    <t>Подпрограмма "Обеспечение деятельности муниципальных учреждений подведомственных КМПФКС АМС г.Владикавказа"</t>
  </si>
  <si>
    <t>11 0 00 00000</t>
  </si>
  <si>
    <t>11 3 00 00000</t>
  </si>
  <si>
    <t>Мероприятие "Обеспечение деятельности учреждений дополнительного образования детей"</t>
  </si>
  <si>
    <t>Подпрограмма "Реализация мероприятий в области  молодежной политики"</t>
  </si>
  <si>
    <t>11 1 00 00000</t>
  </si>
  <si>
    <t>99 9 00 00104</t>
  </si>
  <si>
    <t>Подпрограмма "Поддержка и совершенствование информационно-коммуникационной инфраструктуры"</t>
  </si>
  <si>
    <t>Подпрограмма "Капитальный ремонт  многоквартирных домов в г.Владикавказе"</t>
  </si>
  <si>
    <t>Мероприятие "Содержание бюджетных учреждений жилищно-коммунального хозяйства"</t>
  </si>
  <si>
    <t>Мероприятие "Содержание казенных учреждений жилищно-коммунального хозяйства"</t>
  </si>
  <si>
    <t>Субвенции бюджетам городских округов на выполнение передаваемых полномочий субъектов Российской Федерации (организация деятельности административных комиссий)</t>
  </si>
  <si>
    <t>Физическая культура</t>
  </si>
  <si>
    <t>Подпрограмма "Реализация мероприятий в области физической культуре и спорта, пропаганда здорового образа жизни"</t>
  </si>
  <si>
    <t>Мероприятие "Субсидия социально-ориентированным некоммерческим организациям патриотической направленности"</t>
  </si>
  <si>
    <t>11 2 00 00000</t>
  </si>
  <si>
    <t>Подпрограмма "Обеспечение деятельности аппарата КМПФКС АМС г.Владикавказа"</t>
  </si>
  <si>
    <t>11 4 00 00000</t>
  </si>
  <si>
    <t>11 4 00 00110</t>
  </si>
  <si>
    <t>11 4 00 00190</t>
  </si>
  <si>
    <t>Управление муниципального имущества и земельных ресурсов АМС г. Владикавказа</t>
  </si>
  <si>
    <t>08 4 00 00110</t>
  </si>
  <si>
    <t>08 4 00 00190</t>
  </si>
  <si>
    <t xml:space="preserve">Непрограммные расходы органов местного самоуправления </t>
  </si>
  <si>
    <t>Подпрограмма «Развитие культурной жизни г.Владикавказа»</t>
  </si>
  <si>
    <t>01</t>
  </si>
  <si>
    <t>00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</si>
  <si>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</si>
  <si>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</si>
  <si>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</si>
  <si>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</si>
  <si>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</si>
  <si>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функций органов местного самоуправления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</si>
  <si>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</si>
  <si>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</si>
  <si>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</si>
  <si>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</si>
  <si>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</si>
  <si>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850</t>
  </si>
  <si>
    <t>11</t>
  </si>
  <si>
    <t>Резервный фонд администрации местного самоуправления</t>
  </si>
  <si>
    <t>Резервные средства</t>
  </si>
  <si>
    <t>13</t>
  </si>
  <si>
    <t>300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</si>
  <si>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</si>
  <si>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</si>
  <si>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320</t>
  </si>
  <si>
    <t>000 1 11 05000 04 0000 120</t>
  </si>
  <si>
    <t>Подпрограмма «Обеспечение деятельности и выполнения функций УТДС АМС г.Владикавказа»</t>
  </si>
  <si>
    <t xml:space="preserve">Обеспечение функционирования Финансового управления АМС  г.Владикавказ </t>
  </si>
  <si>
    <t>Расходы на выплаты по оплате труда работников Финансового управления АМС  г.Владикавказ</t>
  </si>
  <si>
    <t>Расходы на обеспечение функций Финансового управления АМС  г.Владикавказ</t>
  </si>
  <si>
    <t>12 0 00 00000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</si>
  <si>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</si>
  <si>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</si>
  <si>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000 8 50 00000 00 0000 000</t>
  </si>
  <si>
    <t>ВСЕГО ДОХОДОВ</t>
  </si>
  <si>
    <t xml:space="preserve">Иные непрограммные расходы </t>
  </si>
  <si>
    <t>Мероприятие "Проведение праздничных  мероприятий"</t>
  </si>
  <si>
    <t>"О бюджете муниципального образования</t>
  </si>
  <si>
    <t>Наименование</t>
  </si>
  <si>
    <t>Целевая статья расходов</t>
  </si>
  <si>
    <t>Вид расхода</t>
  </si>
  <si>
    <t>ВСЕГО РАСХОДОВ</t>
  </si>
  <si>
    <t>ОБЩЕГОСУДАРСТВЕННЫЕ ВОПРОСЫ</t>
  </si>
  <si>
    <t>Получение кредитов от кредитных организаций бюджетами городских округов в валюте Российской Федерации</t>
  </si>
  <si>
    <t>ИСТОЧНИКИ ВНУТРЕННЕГО ФИНАНСИРОВАНИЯ ДЕФИЦИТОВ БЮДЖЕТА</t>
  </si>
  <si>
    <t>Получение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</si>
  <si>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 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</si>
  <si>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</t>
  </si>
  <si>
    <t xml:space="preserve">Погашение кредитов, полученных от кредитных организаций бюджетами городских округов в валюте Российской Федерации </t>
  </si>
  <si>
    <t>000 1 03 02000 00 0000 000</t>
  </si>
  <si>
    <t>000 1 05 04000 02 0000 110</t>
  </si>
  <si>
    <t>000 1 11 05012 04 0000 120</t>
  </si>
  <si>
    <t>000 1 13 00000 01 0000 130</t>
  </si>
  <si>
    <t>Подпрограмма "Энергосбережение и повышение энергетической эффективности на территории города Владикавказа"</t>
  </si>
  <si>
    <t>09 7 00 00000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</si>
  <si>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</si>
  <si>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Расходы на содержание ВМБУ "Центр цифрового развития и информационных технологий"</t>
  </si>
  <si>
    <t>01 1 02 00107</t>
  </si>
  <si>
    <t>Расходы на возмещение стоимости изымаемых для муниципальных нужд жилых и нежилых помещений в аварийных домах на основании судебных решений</t>
  </si>
  <si>
    <t>Выкуп нежилых помещений в аварийных домах</t>
  </si>
  <si>
    <t>99 9 00 00105</t>
  </si>
  <si>
    <t>000 1 14 02043 04 0000 410</t>
  </si>
  <si>
    <t>Субвенции бюджетам городских округов на выполнение передаваемых полномочий субъектов  Российской Федерации</t>
  </si>
  <si>
    <t>612</t>
  </si>
  <si>
    <t>Мероприятие "Проектные работы"</t>
  </si>
  <si>
    <t>78 9 00 00000</t>
  </si>
  <si>
    <t>07 2 01 00000</t>
  </si>
  <si>
    <t>Субсидии некоммерческим организациям (за исключением государственных (муниципальных) учреждений)</t>
  </si>
  <si>
    <t>605</t>
  </si>
  <si>
    <t>Управление благоустройства и озеленения администрации местного самоуправления г.Владикавказ</t>
  </si>
  <si>
    <t>Расходы на обеспечение функций представительного органа</t>
  </si>
  <si>
    <t>Осуществление полномочий Республики Северная Осетия-Алания по организации работы детских оздоровительных лагерей дневного пребывания детей при муниципальных образовательных учреждениях республики в каникулярное время</t>
  </si>
  <si>
    <t>000 1 03 00000 00 0000 000</t>
  </si>
  <si>
    <t>Налоги на товары( работы, услуги) реализуемые на территории РФ</t>
  </si>
  <si>
    <t>000 1 06 02000 02 0000 110</t>
  </si>
  <si>
    <t>Налог на имущество организаций</t>
  </si>
  <si>
    <t>Прочие неналоговые доходы</t>
  </si>
  <si>
    <t>000 1 17 00000 00 0000 180</t>
  </si>
  <si>
    <t>Исполнение судебных актов</t>
  </si>
  <si>
    <t>Подпрограмма "Обеспечение деятельности и выполнения функций Комитета ЖКХЭ"</t>
  </si>
  <si>
    <t>09 4 00 00000</t>
  </si>
  <si>
    <t>Подпрограмма "Техническое оснащение коммунальной инфраструктуры г.Владикавказ"</t>
  </si>
  <si>
    <t>830</t>
  </si>
  <si>
    <t>Уплата прочих налогов, сборов и иных платежей</t>
  </si>
  <si>
    <t>Иные источники внутреннего финансирования дефицитов бюджетов</t>
  </si>
  <si>
    <t>Публичные нормативные социальные выплаты гражданам</t>
  </si>
  <si>
    <t>Обеспечение функционирования Главы  муниципального образования</t>
  </si>
  <si>
    <t>Взносы за капитальный ремонт квартир и домовладений, находящихся в муниципальной собственности</t>
  </si>
  <si>
    <t xml:space="preserve">СУММА                          </t>
  </si>
  <si>
    <t xml:space="preserve">СУММА                         </t>
  </si>
  <si>
    <t>Закупка товаров, работ и услугдля государственных (муниципальных) нужд</t>
  </si>
  <si>
    <t>07 0 00 00000</t>
  </si>
  <si>
    <t>07 1 00 00000</t>
  </si>
  <si>
    <t>07 1 01 00000</t>
  </si>
  <si>
    <t>07 1 0Р 21240</t>
  </si>
  <si>
    <t>Управление транспорта и дорожного строительства администрации местного самоуправления города Владикавказа</t>
  </si>
  <si>
    <t>602</t>
  </si>
  <si>
    <t>07 1 02 00000</t>
  </si>
  <si>
    <t>07 1 03 00000</t>
  </si>
  <si>
    <t>07 2 00 00000</t>
  </si>
  <si>
    <t>07 3 00 00000</t>
  </si>
  <si>
    <t>07 4 00 00000</t>
  </si>
  <si>
    <t>Мероприятие "Обеспечение деятельности (оказания услуг) ВМКУ "Организационно-методический центр"</t>
  </si>
  <si>
    <t>Мероприятие "Ремонт школ и детских садов"</t>
  </si>
  <si>
    <t>99 9 0Р 00000</t>
  </si>
  <si>
    <t>01 1 00 00000</t>
  </si>
  <si>
    <t>Мероприятие "Обеспечение деятельности Управления образования АМС г.Владикавказа"</t>
  </si>
  <si>
    <t>Мероприятие "Оказание адресной поддержки детям из малообеспеченных семей, в ходе подготовки к новому учебному году"</t>
  </si>
  <si>
    <t>Мероприятие "Обеспечение горячим питанием детей из малообеспеченных семей"</t>
  </si>
  <si>
    <t>Налог взимаемый в связи с применением патентной системы налогообложения</t>
  </si>
  <si>
    <t>Субвенции бюджетам городских округов на выполнение передаваемых полномочий субъектов Российской Федерации (получение общедоступного и бесплатного дошкольного образования в муниципальных дошкольных образовательных организациях)</t>
  </si>
  <si>
    <t>Субвенции бюджетам городских округов на выполнение передаваемых полномочий субъектов Российской Федерации (оздоровительная кампания)</t>
  </si>
  <si>
    <t>Субвенции бюджетам городских округов на выполнение передаваемых полномочий субъектов Российской Федерации (организация и поддержка учреждений культуры)</t>
  </si>
  <si>
    <t>Правобережная администрация (префектура) г.Владикавказа</t>
  </si>
  <si>
    <t>Левобережная администрация (префектура) г.Владикавказа</t>
  </si>
  <si>
    <t>601</t>
  </si>
  <si>
    <t>Комитет молодежной политики, физической культуры и спорта администрации местного самоуправления г.Владикавказа</t>
  </si>
  <si>
    <t>Другие вопросы в области физической культуры и спорта</t>
  </si>
  <si>
    <t>Закупка товаров, работ, услуг для государственных (муниципальных) нужд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</si>
  <si>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</si>
  <si>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</si>
  <si>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</si>
  <si>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</si>
  <si>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</si>
  <si>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</si>
  <si>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</si>
  <si>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</si>
  <si>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</si>
  <si>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</si>
  <si>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</si>
  <si>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</si>
  <si>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</si>
  <si>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</si>
  <si>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</si>
  <si>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</si>
  <si>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000 01 03 01 00 04 0000 710</t>
  </si>
  <si>
    <t>000 01 03 01 00 00 0000 700</t>
  </si>
  <si>
    <t>000 01 03 01 00 00 0000 800</t>
  </si>
  <si>
    <t>000 01 03 01 00 04 0000 810</t>
  </si>
  <si>
    <t xml:space="preserve">Бюджетные кредиты от других бюджетов бюджетной системы Российской Федерации
</t>
  </si>
  <si>
    <t>88 0 00 00000</t>
  </si>
  <si>
    <t>88 9 00 00000</t>
  </si>
  <si>
    <t>88 9 00 00110</t>
  </si>
  <si>
    <t>99 0 00 00000</t>
  </si>
  <si>
    <t>99 9 00 00000</t>
  </si>
  <si>
    <t>99 9 00 00110</t>
  </si>
  <si>
    <t>99 9 00 00190</t>
  </si>
  <si>
    <t>01 0 00 00000</t>
  </si>
  <si>
    <t>05 0 00 00000</t>
  </si>
  <si>
    <t>77 0 00 00000</t>
  </si>
  <si>
    <t>77 9 00 00000</t>
  </si>
  <si>
    <t xml:space="preserve">77 9 00 00000 </t>
  </si>
  <si>
    <t>77 9 00 00110</t>
  </si>
  <si>
    <t xml:space="preserve">77 9 00 00110 </t>
  </si>
  <si>
    <t>78 0 00 00000</t>
  </si>
  <si>
    <t>Капитальные вложения в объекты государственной (муниципальной) собственности</t>
  </si>
  <si>
    <t>Мероприятие "Ремонт зданий муниципальной собственности"</t>
  </si>
  <si>
    <t>Мероприятие "Кредиторская задолженность"</t>
  </si>
  <si>
    <t>78 9 00 00110</t>
  </si>
  <si>
    <t>78 9 00 00190</t>
  </si>
  <si>
    <t>99 9 0Р 22740</t>
  </si>
  <si>
    <t>93 0 00 00000</t>
  </si>
  <si>
    <t>93 9 00 00000</t>
  </si>
  <si>
    <t>93 9 00 00110</t>
  </si>
  <si>
    <t>93 9 00 00190</t>
  </si>
  <si>
    <t>03 0 00 00000</t>
  </si>
  <si>
    <t>03 1 00 00000</t>
  </si>
  <si>
    <t>06 0 00 00000</t>
  </si>
  <si>
    <t>Мероприятие  "Расходы по проектированию, строительству (реконструкции) автомобильных дорог общего пользования местного значения от поступления акцизов"</t>
  </si>
  <si>
    <t>Софинансирование местного бюджета городского округа г. Владикавказ на дорожную деятельность в отношении автомобильных дорог общего пользования местного значения"</t>
  </si>
  <si>
    <t>Мероприятие "Озеленение"</t>
  </si>
  <si>
    <t>09 0 00 00000</t>
  </si>
  <si>
    <t>09 2 00 00000</t>
  </si>
  <si>
    <t>09 1 00 00000</t>
  </si>
  <si>
    <t>Мероприятие "Ремонт квартир и домовладений ветеранов и инвалидов"</t>
  </si>
  <si>
    <t>Мероприятие "Разборка аварийных жилых домов"</t>
  </si>
  <si>
    <t>09 3 00 00000</t>
  </si>
  <si>
    <t>Мероприятие "Уличное освещение"</t>
  </si>
  <si>
    <t>Мероприятие "Прочие мероприятия по благоустройству городских округов и поселений"</t>
  </si>
  <si>
    <t>Мероприятие "Руководство и управление в сфере установленных функций органов местного самоуправления"</t>
  </si>
  <si>
    <t>01 2 00 00000</t>
  </si>
  <si>
    <t>Мероприятие "Приобретение вычислительной техники, комплектующих и прочего оборудования"</t>
  </si>
  <si>
    <t>Мероприятие "Приобретение лицензионного программного обеспечения"</t>
  </si>
  <si>
    <t>04 0 00 00000</t>
  </si>
  <si>
    <t>02 0 00 00000</t>
  </si>
  <si>
    <t>08 0 00 00000</t>
  </si>
  <si>
    <t>08 3 00 00000</t>
  </si>
  <si>
    <t>000 1 11 07014 04 0000 120</t>
  </si>
  <si>
    <t>Мероприятие "Расходы на содержание МКУ "Владлес - Экология"</t>
  </si>
  <si>
    <t>Мероприятие "Содержание учреждений подведомственных УБиО, осуществляющих санитарную очистку г.Владикавказ"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</si>
  <si>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</si>
  <si>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08 2 00 00000</t>
  </si>
  <si>
    <t>Мероприятие "Проведение праздничных мероприятий"</t>
  </si>
  <si>
    <t>Мероприятие "Военно-мемориальная работа"</t>
  </si>
  <si>
    <t>08 3 03 00000</t>
  </si>
  <si>
    <t>08 3 0Р 22000</t>
  </si>
  <si>
    <t>08 3 02 00000</t>
  </si>
  <si>
    <t>Подпрограмма "Обеспечение деятельности аппарата Управления культуры АМС г.Владикавказа"</t>
  </si>
  <si>
    <t>Мероприятие "Финансирование деятельности аппарата Управления культуры АМС г.Владикавказа"</t>
  </si>
  <si>
    <t>08 4 00 00000</t>
  </si>
  <si>
    <t>08 1 00 00000</t>
  </si>
  <si>
    <t>10 0 00 00000</t>
  </si>
  <si>
    <t>Подпрограмма "Развитие системы общего и дополнительного образования"</t>
  </si>
  <si>
    <t>Мероприятие "Обеспечение деятельности (оказания услуг) муниципальных дошкольных образовательных учреждений"</t>
  </si>
  <si>
    <t>Мероприятие "Обеспечение деятельности (оказания услуг) муниципальных образовательных школ"</t>
  </si>
  <si>
    <t>07 1 0Р 21280</t>
  </si>
  <si>
    <t>Дополнительное образование детей</t>
  </si>
  <si>
    <t>Мероприятие "Обеспечение деятельности (оказания услуг) учреждений дополнительного образования"</t>
  </si>
  <si>
    <t>07 1 04 00000</t>
  </si>
  <si>
    <t>Мероприятие "Развитие материально технической базы муниципальных  образовательных  учреждений"</t>
  </si>
  <si>
    <t>07 1 05 00000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</si>
  <si>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</si>
  <si>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 и автономных учреждений, а также имущества муниципальных унитарных предприятий, в том числе казеных)</t>
  </si>
  <si>
    <t>Наименование дохода</t>
  </si>
  <si>
    <t>Доходы от оказания платных услуг (работ) и компенсации затрат государства</t>
  </si>
  <si>
    <t>Субвенции бюджетам городских округов на выполнение передаваемых полномочий субъектов Российской Федерации (по составлению (изменению) списков кандидатов в присяжные заседатели)</t>
  </si>
  <si>
    <t>Мероприятие "Обеспечение безопасного пребывания детей в образовательных  учреждениях"</t>
  </si>
  <si>
    <t>Мероприятие "Проведение городских массовых мероприятий, в том числе направленных на поддержку детей с общеинтеллектуальной и творческой одаренностью"</t>
  </si>
  <si>
    <t>Подпрограмма "Социальная помощь населению: охрана семьи и детства"</t>
  </si>
  <si>
    <t>07 3 0Р 21650</t>
  </si>
  <si>
    <t>07 3 0Р 22270</t>
  </si>
  <si>
    <t>07 4 00 00110</t>
  </si>
  <si>
    <t>07 4 00 00190</t>
  </si>
  <si>
    <t>Мероприятие "Обеспечение деятельности культурно-досуговых учреждений муниципального образования г.Владикавказа"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</si>
  <si>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</si>
  <si>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</si>
  <si>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Муниципальная программа "Профилактика экстремизма и терроризма в городе Владикавказе на 2018-2020 годы"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</si>
  <si>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</si>
  <si>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 xml:space="preserve">Погашение бюджетами городских округов кредитов от других бюджетов бюджетной системы Российской Федерации в валюте Российской Федерации
</t>
  </si>
  <si>
    <t>Управление образования АМС г.Владикавказа</t>
  </si>
  <si>
    <t>Закупка товаров, работ и услуг для государственных (муниципальных) нужд</t>
  </si>
  <si>
    <t>06</t>
  </si>
  <si>
    <t>Расходы на выплаты по оплате труда работников органов местного самоуправления</t>
  </si>
  <si>
    <t>Иные непрограммные расходы</t>
  </si>
  <si>
    <t>Обслуживание государственного (муниципального) долга</t>
  </si>
  <si>
    <t>700</t>
  </si>
  <si>
    <t>Обслуживание муниципального долга</t>
  </si>
  <si>
    <t>Мероприятия по обеспечению приватизации и проведению предпродажной подготовки объектов приватизации</t>
  </si>
  <si>
    <t>Расходы на обеспечение деятельности (оказания услуг) муниципальных образовательных учреждений дополнительного образования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</si>
  <si>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</si>
  <si>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</si>
  <si>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</si>
  <si>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 (исполнительно-распорядительного органа муниципального образования)</t>
  </si>
  <si>
    <t>Изменения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</si>
  <si>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</si>
  <si>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долговым обязательствам</t>
  </si>
  <si>
    <t>Резервные фонды</t>
  </si>
  <si>
    <t>Другие общегосударственные вопросы</t>
  </si>
  <si>
    <t>Прочие выплаты по обязательствам государства</t>
  </si>
  <si>
    <t>НАЦИОНАЛЬНАЯ БЕЗОПАСНОСТЬ И ПРАВООХРАНИТЕЛЬНАЯ ДЕЯТЕЛЬНОСТЬ</t>
  </si>
  <si>
    <t>99 9 00 00100</t>
  </si>
  <si>
    <t>99 9 00 00101</t>
  </si>
  <si>
    <t>Занятость школьников в период летних каникул</t>
  </si>
  <si>
    <t>Расходы на выплаты персоналу Финансового управления АМС г.Владикавказ</t>
  </si>
  <si>
    <t>Расходы на обеспечение функций Финансового управления АМС г.Владикавказ</t>
  </si>
  <si>
    <t xml:space="preserve">Непрограммные расходы на обеспечение функционирования Финансового управления АМС  г.Владикавказ </t>
  </si>
  <si>
    <t>99 9 00 00102</t>
  </si>
  <si>
    <t>99 9 00 00103</t>
  </si>
  <si>
    <t>03 4 00 00000</t>
  </si>
  <si>
    <t>03 1 00 00110</t>
  </si>
  <si>
    <t>03 1 00 00190</t>
  </si>
  <si>
    <t>Подпрограмма «Поддержка и развитие городского пассажирского транспорта»</t>
  </si>
  <si>
    <t xml:space="preserve">03 2 00 00000 </t>
  </si>
  <si>
    <t>03 3 00 00000</t>
  </si>
  <si>
    <t>Мероприятие "Содержание ВМКУ «Дорожный фонд»</t>
  </si>
  <si>
    <t>Мероприятие "Содержание ВМБУ «Владикавказские дороги»</t>
  </si>
  <si>
    <t>Мероприятие "Восстановительные работы из тротуарной плитки и декоративного камня, ремонт малых архитектурных форм"</t>
  </si>
  <si>
    <t>Мероприятие "Подготовка проектно-сметной документации и эскизов проектов"</t>
  </si>
  <si>
    <t>Мероприятие "Погашение кредиторской задолженности"</t>
  </si>
  <si>
    <t>Мероприятие "Учреждение конкурса главы АМС г.Владикавказа «Одаренные дети»"</t>
  </si>
  <si>
    <t>Мероприятие «Обеспечение деятельности и выполнения функций УБиО АМС г.Владикавказа»</t>
  </si>
  <si>
    <t>04 0 00 00110</t>
  </si>
  <si>
    <t>04 0 00 00190</t>
  </si>
  <si>
    <t>99 9 00 00134</t>
  </si>
  <si>
    <t>99 9 00 00135</t>
  </si>
  <si>
    <t>99 9 00 00137</t>
  </si>
  <si>
    <t>99 9 00 00138</t>
  </si>
  <si>
    <t>Мероприятие по разработке межевых планов территорий</t>
  </si>
  <si>
    <t>Мероприятие "Устройство, ремонт, покраска металлических ограждений"</t>
  </si>
  <si>
    <t>Мероприятие "Устройство остановочных сооружений"</t>
  </si>
  <si>
    <t>99 9 0Ф 51200</t>
  </si>
  <si>
    <t>Мероприятие "Реконструкция существующего здания художественной школы по пр.Коста, 181"</t>
  </si>
  <si>
    <t>Основное мероприятие "Организация и проведение мероприятий в области молодежной политики"</t>
  </si>
  <si>
    <t>Основное мероприятие "Организация и проведение физкультурных мероприятий и мероприятий, направленных на развитие массового спорта"</t>
  </si>
  <si>
    <t>Мероприятие "Приобретение сувенирной продукции"</t>
  </si>
  <si>
    <t>Мероприятие "Чествование, поздравление работников культуры и творческих коллективов. "Ими гордится Владикавказ"-чествование почетных граждан, заслуженных людей г.Владикавказа"</t>
  </si>
  <si>
    <t>Мероприятие "Установка, реставрация и текущий ремонт памятников и объектов культуры, расположенных на территории г.Владикавказа"</t>
  </si>
  <si>
    <t>Мероприятие «Субсидии юридическим лицам (кроме некоммерческих организаций), индивидуальным предпринимателям, физическим лицам» (возмещение затрат, связанных с содержанием, эксплуатацией и ремонтом сетей уличного освещения)»</t>
  </si>
  <si>
    <t>,</t>
  </si>
  <si>
    <t>Подпрограмма "Гражданское и патриотическое воспитание граждан г.Владикавказа"</t>
  </si>
  <si>
    <t>Подпрограмма  «Обеспечение деятельности муниципальных учреждений культуры» г.Владикавказа»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</si>
  <si>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</si>
  <si>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</si>
  <si>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Осуществление полномочий Республики Северная Осетия-Алания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</si>
  <si>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000 01 06 00 00 00 0000 000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</si>
  <si>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</si>
  <si>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</si>
  <si>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</si>
  <si>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</si>
  <si>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</si>
  <si>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 собственности городских округов</t>
  </si>
  <si>
    <t>Осуществление полномочий Республики Северная Осетия-Алания по обеспечению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</si>
  <si>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Лесное хозяйство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</si>
  <si>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</si>
  <si>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</si>
  <si>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</si>
  <si>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</si>
  <si>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Поддержка коммунального хозяйства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</si>
  <si>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</si>
  <si>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</si>
  <si>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</si>
  <si>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</si>
  <si>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</si>
  <si>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Молодёжная политика и оздоровление детей</t>
  </si>
  <si>
    <t>Другие вопросы в области образования</t>
  </si>
  <si>
    <t>Культура</t>
  </si>
  <si>
    <t>Телевидение и радиовещание</t>
  </si>
  <si>
    <t>Периодическая печать и издательства</t>
  </si>
  <si>
    <t>Пенсионное обеспечение</t>
  </si>
  <si>
    <t>Контрольно-счетная палата муниципального образования г.Владикавказ (Дзауджикау)</t>
  </si>
  <si>
    <t>647</t>
  </si>
  <si>
    <t xml:space="preserve">Расходы на выплаты по оплате труда работников органов местного самоуправления </t>
  </si>
  <si>
    <t>Непрограммные расходы на обеспечение функционирования Контрольно-счетной палаты  муниципального образования г.Владикавказ (Дзауджикау)</t>
  </si>
  <si>
    <t>Социальное обеспечение населения</t>
  </si>
  <si>
    <t>Охрана семьи и детства</t>
  </si>
  <si>
    <t>КУЛЬТУРА И КИНЕМАТОГРАФИЯ</t>
  </si>
  <si>
    <t>Дорожное хозяйство (дорожные фонды)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</si>
  <si>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</si>
  <si>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</si>
  <si>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</si>
  <si>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Ежемесячные доплата к государственной пенсии лицам замещавшим муниципальные должности и должности муниципальной службы</t>
  </si>
  <si>
    <t>Ведомство</t>
  </si>
  <si>
    <t>Вид расходов</t>
  </si>
  <si>
    <t>598</t>
  </si>
  <si>
    <t>Другие вопросы в области национальной экономики</t>
  </si>
  <si>
    <t>СОЦИАЛЬНАЯ ПОЛИТИКА</t>
  </si>
  <si>
    <t>599</t>
  </si>
  <si>
    <t>600</t>
  </si>
  <si>
    <t>603</t>
  </si>
  <si>
    <t>Руководство и управление в сфере установленных функций органов государственной власти субъектов Российской и органов местного самоуправления</t>
  </si>
  <si>
    <t>Управление по строительству администрации местного самоуправления г.Владикавказ</t>
  </si>
  <si>
    <t>606</t>
  </si>
  <si>
    <t xml:space="preserve">Управление культуры  администрации местного самоуправления г.Владикавказа </t>
  </si>
  <si>
    <t>730</t>
  </si>
  <si>
    <t>Распределение бюджетных ассигнований по целевым статьям (муниципальным и ведомственным целевым программам и непрограммным направлениям деятельности), разделам, подразделам, группам и подгруппам видов расходов классификации расходов бюджета муниципального образования г.Владикавказ</t>
  </si>
  <si>
    <t>Обеспечение функционирования Собрания представителей г.Владикавказ</t>
  </si>
  <si>
    <t>Обеспечение функционирования Главы местной администрации (исполнительно-распорядительного органа муниципального образования)</t>
  </si>
  <si>
    <t xml:space="preserve">Обеспечение функционирования органов местного самоуправления </t>
  </si>
  <si>
    <t>Обеспечение функционирования Контрольно-счетной палаты  муниципального образования г.Владикавказ (Дзауджикау)</t>
  </si>
  <si>
    <t>Расходы на выплаты по оплате труда работников Контрольно-счетной палаты муниципального образования г.Владикавказ (Дзауджикау)</t>
  </si>
  <si>
    <t>Непрограммные расходы органов местного самоуправления г.Владикавказ</t>
  </si>
  <si>
    <t xml:space="preserve">Занятость школьников в период летних каникул </t>
  </si>
  <si>
    <t>Комитет жилищно-коммунального хозяйства и энергетики администрации местного самоуправления города Владикавказа</t>
  </si>
  <si>
    <t>609</t>
  </si>
  <si>
    <t>Финансовое управление администрации местного самоуправления г.Владикавказа</t>
  </si>
  <si>
    <t>610</t>
  </si>
  <si>
    <t>611</t>
  </si>
  <si>
    <t>Другие общегосударственные  вопросы</t>
  </si>
  <si>
    <t>Обслуживание государственного внутреннего и муниципального долга</t>
  </si>
  <si>
    <t>Кредиты кредитных организаций в валюте Российской Федерации</t>
  </si>
  <si>
    <t>810</t>
  </si>
  <si>
    <t>Расходы на обеспечение деятельности (оказания услуг) культурно-досуговых учреждений</t>
  </si>
  <si>
    <t>05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</si>
  <si>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</si>
  <si>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</si>
  <si>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</si>
  <si>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</si>
  <si>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870</t>
  </si>
  <si>
    <t>Целевая      статья     расходов</t>
  </si>
  <si>
    <t>ВСЕГО</t>
  </si>
  <si>
    <t xml:space="preserve">Наименование кода группы, подгруппы, статьи, вида источника финансирования дефицита бюджетов, кода классификации операций сектора государственного управления, относящихся к источникам финансирования дефицита бюджетов Российской Федерации </t>
  </si>
  <si>
    <t>000 01 00 00 00 00 0000 000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</si>
  <si>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</si>
  <si>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</si>
  <si>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</si>
  <si>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</si>
  <si>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</si>
  <si>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</si>
  <si>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000 01 05 00 00 00 0000 000</t>
  </si>
  <si>
    <t>Изменение остатков средств на счетах по учёту средств бюджета</t>
  </si>
  <si>
    <t>Подпрограмма «Обеспечение деятельности и выполнения функций Комитета ЖКХЭ»</t>
  </si>
  <si>
    <t>Софинансирование обеспечения мероприятий по капитальному ремонту многоквартирных домов за счет средств местного бюджета</t>
  </si>
  <si>
    <t xml:space="preserve">609 </t>
  </si>
  <si>
    <t>Мероприятие "Издание и приобретение книг и иной печатной продукции, визуальной аудио продукции о г.Владикавказе"</t>
  </si>
  <si>
    <t>Судебная система</t>
  </si>
  <si>
    <t>Непрограммные расходы органов местного самоуправления</t>
  </si>
  <si>
    <t>Подпрограмма «Содержание подведомственных учреждений УТДС АМС г. Владикавказа»</t>
  </si>
  <si>
    <t>Осуществление полномочий по составлению (изменение) списков кандидатов в присяжные заседатели федеральных судов общей юрисдикции в Российской Федерации</t>
  </si>
  <si>
    <t>Мероприятие "Совершенствование мероприятий, направленных на повышение квалификации педагогических работников, развитие системы конкурсов профессионального мастерства и стимулирование труда работников образовательных организаций г.Владикавказа"</t>
  </si>
  <si>
    <t>Обеспечение жильем молодых семей за счет средств местного бюджета</t>
  </si>
  <si>
    <t>Подпрограмма «Образование г.Владикавказа-образование будущего»</t>
  </si>
  <si>
    <t>Код бюджетной классификации Российской Федерации</t>
  </si>
  <si>
    <t>Источники финансирования дефицита</t>
  </si>
  <si>
    <t>тыс. рублей</t>
  </si>
  <si>
    <t>630</t>
  </si>
  <si>
    <t>Собрание представителей г. Владикавказ</t>
  </si>
  <si>
    <t>643</t>
  </si>
  <si>
    <t>Функционирование высшего должностного лица субъекта Российской Федерации и муниципального образования</t>
  </si>
  <si>
    <t>Администрация местного самоуправления г.Владикавказа</t>
  </si>
  <si>
    <t>Другие вопросы в области культуры, кинематографии</t>
  </si>
  <si>
    <t>ДОХОДЫ</t>
  </si>
  <si>
    <t>бюджета муниципального образования г.Владикавказ</t>
  </si>
  <si>
    <t>тыс.рублей</t>
  </si>
  <si>
    <t>Код бюджетной  классификации РФ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</si>
  <si>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</si>
  <si>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</si>
  <si>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</si>
  <si>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</si>
  <si>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</si>
  <si>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</si>
  <si>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</si>
  <si>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</si>
  <si>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</si>
  <si>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</si>
  <si>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</si>
  <si>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03</t>
  </si>
  <si>
    <t>09</t>
  </si>
  <si>
    <t>Расходы на обеспечение деятельности (оказания услуг) муниципальных учреждений</t>
  </si>
  <si>
    <t>Расходы на выплаты персоналу казенных учреждений</t>
  </si>
  <si>
    <t>110</t>
  </si>
  <si>
    <t>08</t>
  </si>
  <si>
    <t>12</t>
  </si>
  <si>
    <t>07</t>
  </si>
  <si>
    <t>02</t>
  </si>
  <si>
    <t>Акцизы на автомобильный и прямогонный бензин, дизельное топливо и моторные масла</t>
  </si>
  <si>
    <t>07 3 03 00000</t>
  </si>
  <si>
    <t>Мероприятие "Обеспечение условий доступности для инвалидов жилых помещений и общего имущества в многоквартирных домах г.Владикавказ"</t>
  </si>
  <si>
    <t>13 0 00 00000</t>
  </si>
  <si>
    <t>99 9 0М L4970</t>
  </si>
  <si>
    <t>Мероприятие "Организация и проведение выставок, ярмарок, коллективных стендов малых и средних предприятий на выставочных мероприятиях"</t>
  </si>
  <si>
    <t xml:space="preserve">Проведение работ по координированию границ функциональных зон правил землепользования и застройки </t>
  </si>
  <si>
    <t>99 9 00 00131</t>
  </si>
  <si>
    <t>99 9 00 00133</t>
  </si>
  <si>
    <t>Подпрограмма "Вовлечение общественности в предупреждение правонарушений"</t>
  </si>
  <si>
    <t>Мероприятие "Материальное стимулирование деятельности народных дружинников"</t>
  </si>
  <si>
    <t>12 1 00 00000</t>
  </si>
  <si>
    <t>Подпрограмма  «Снос аварийного жилья в г.Владикавказе»</t>
  </si>
  <si>
    <t>09 5 00 00000</t>
  </si>
  <si>
    <t>Мероприятие "Обследование и подготовка технических заключений для ветхих и аварийных домов, заключение договоров мены у нотариуса, экспертные заключения"</t>
  </si>
  <si>
    <t xml:space="preserve"> 09 7 0М S9601</t>
  </si>
  <si>
    <t>09 7 00 00110</t>
  </si>
  <si>
    <t>09 7 00 00190</t>
  </si>
  <si>
    <t>Муниципальная программа "Развитие  молодежной политики, физической культуры и спорта в МО г.Владикавказ на 2018 -2021 годы"</t>
  </si>
  <si>
    <t>Финансовое обеспечение деятельности МБУК "Централизованная библиотечная система г.Владикавказа"</t>
  </si>
  <si>
    <t>Компенсация части родительской платы за содержание ребёнка в государственных и образовательных учреждениях, реализующих основную общеобразовательную программу дошкольного образования в соответствии с Законом Республики Северная Осетия-Алания от 31 июля 2006 года №42-РЗ "Об образовании"</t>
  </si>
  <si>
    <t>Субсидии юридическим лицам (кроме некоммерческих организаций), индивидуальным предпринимателям, физическим лицам</t>
  </si>
  <si>
    <t>Уплата налогов, сборов и иных платежей</t>
  </si>
  <si>
    <t>10</t>
  </si>
  <si>
    <t>Субсидии автономным учреждениям</t>
  </si>
  <si>
    <t>620</t>
  </si>
  <si>
    <t>310</t>
  </si>
  <si>
    <t>000 2 02 15000 00 0000 150</t>
  </si>
  <si>
    <t>000 2 02 15001 04 0001 150</t>
  </si>
  <si>
    <t>000 2 02 20000 00 0000 150</t>
  </si>
  <si>
    <t>000 2 02 20216 04 0060 150</t>
  </si>
  <si>
    <t>000 2 02 30000 00 0000 150</t>
  </si>
  <si>
    <t>000 2 02 30024 04 0000 150</t>
  </si>
  <si>
    <t xml:space="preserve">000 2 02 30024 04 0062 150          </t>
  </si>
  <si>
    <t xml:space="preserve">000 2 02 30024 04 0063 150          </t>
  </si>
  <si>
    <t>000 2 02 30024 04 0065 150</t>
  </si>
  <si>
    <t xml:space="preserve">000 2 02 30024 04 0067 150                 </t>
  </si>
  <si>
    <t xml:space="preserve">000 2 02 30024 04 0075 150 </t>
  </si>
  <si>
    <t>000 2 02 30029 04 0064 150</t>
  </si>
  <si>
    <t>000 2 02 35120 04 0000 150</t>
  </si>
  <si>
    <t>г.Владикавказ на 2020 год и плановый период 2021 и 2022 годов"</t>
  </si>
  <si>
    <t>на 2020 год</t>
  </si>
  <si>
    <t>Субвенции бюджетам городских округов на выполнение передаваемых полномочий субъектов Российской Федерации (получение общедоступного и бесплатного дошкольного, начального общего, основного общего, среднего (полного) общего образования ,а также дополнительного образования в общеобразовательных учреждениях)</t>
  </si>
  <si>
    <t>Субвенции на выплату компенсации части родительской платы за содержание ребенка в муниципальных образовательных учреждениях</t>
  </si>
  <si>
    <t>000 2 02 40000 00 0000 151</t>
  </si>
  <si>
    <t>Иные межбюджетные трансферты</t>
  </si>
  <si>
    <t xml:space="preserve">000  2 02 45393 04 0000 150
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</si>
  <si>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</si>
  <si>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Предусмотрено по бюджету на 2020 год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</si>
  <si>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</si>
  <si>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</si>
  <si>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Расходы на учреждение по обеспечению хозяйственного обслуживания ВМКУ ТХО АМС г.Владикавказа</t>
  </si>
  <si>
    <t>Муниципальная программа "Информатизация муниципального образования города Владикавказа на 2020 год и на плановый период 2021 и 2022 годов"</t>
  </si>
  <si>
    <t>Подпрограмма "Цифровизация городского хозяйства в рамках реализации проекта "Умный город"</t>
  </si>
  <si>
    <t>Мероприятие "Создание системы видеонаблюдения в подведомственных образовательных учреждениях"</t>
  </si>
  <si>
    <t>Мероприятие "Создание системы видеонаблюдения на территории муниципального образования г.Владикавказ"</t>
  </si>
  <si>
    <t>01 1 03 00108</t>
  </si>
  <si>
    <t>Мероприятие "Сопровождение автоматизированных систем"</t>
  </si>
  <si>
    <t>01 2 01 00111</t>
  </si>
  <si>
    <t>Мероприятие "Оплата услуг городской, междугородней и международной телефонной связи для АМС г.Владикавказа и подведомственных образовательных учреждений"</t>
  </si>
  <si>
    <t>01 2 02 00112</t>
  </si>
  <si>
    <t>Мероприятие "Обеспечение доступа с сети Интернет для АМС г.Владикавказа и подведомственных образовательных учреждений "</t>
  </si>
  <si>
    <t>01 2 03 00113</t>
  </si>
  <si>
    <t>Мероприятие "Предоставление цифровых оптоволоконных каналов связи для АМС г.Владикавказа и подведомственных образовательных учреждений "</t>
  </si>
  <si>
    <t>01 2 04 00114</t>
  </si>
  <si>
    <t>01 2 05 00115</t>
  </si>
  <si>
    <t>01 2 06 00116</t>
  </si>
  <si>
    <t>01 3 01 00117</t>
  </si>
  <si>
    <t>Мероприятие "Организация защиты информационных систем персональных данных (ИСПДн)"</t>
  </si>
  <si>
    <t>01 3 03 00119</t>
  </si>
  <si>
    <t>Подпрограмма "Мониторинг социально-экономических и иных процессов, оказывающих влияние на ситуацию в области профилактики терроризма на территории г.Владикавказ"</t>
  </si>
  <si>
    <t>06 2 00 00000</t>
  </si>
  <si>
    <t>Мероприятие "Ежеквартальное проведение мониторинга социально-экономических и иных процессов, оказывающих влияние на ситуацию в области профилактики терроризма"</t>
  </si>
  <si>
    <t>06 2 01 00120</t>
  </si>
  <si>
    <t>99 9 00 00122</t>
  </si>
  <si>
    <t>99 9 00 00123</t>
  </si>
  <si>
    <t>Муниципальная программа «Поддержка и развитие малого, среднего предпринимательства и инвестиционной деятельности в г.Владикавказе» на 2020- 2022 годы</t>
  </si>
  <si>
    <t>Мероприятие "Организация консультативной поддержки субъектам малого и среднего предпринимательства по вопросам организации торговли, кредитования, налогообложения, бухгалтерского учета, преодоления административных барьеров, в том числе и на принципах аутсорсинга"</t>
  </si>
  <si>
    <t>05 0 01 00124</t>
  </si>
  <si>
    <t>05 0 02 00125</t>
  </si>
  <si>
    <t>Мероприятие "Организация и проведение конференций, семинаров, «круглых столов», участие в семинарах, конференциях и выставках по вопросам малого и среднего предпринимательства"</t>
  </si>
  <si>
    <t>05 0 03 00126</t>
  </si>
  <si>
    <t>05 0 04 00127</t>
  </si>
  <si>
    <t>Мероприятие "Подготовка   технических заданий, тех.  условий при формировании  инвестиционных проектов, в том числе проектов муниципально-частного партнерства "</t>
  </si>
  <si>
    <t>05 0 05 00128</t>
  </si>
  <si>
    <t>99 9 00 00129</t>
  </si>
  <si>
    <t xml:space="preserve">Единовременная выплата на приобретение жилого помещения для людей страдающих тяжелыми формами хронических заболеваний </t>
  </si>
  <si>
    <t>Муниципальная целевая программа «Социальная поддержка
нуждающегося населения г.Владикавказа» на 2020 год и на плановый период
2021 и 2022 годов</t>
  </si>
  <si>
    <t>02 0 01 00132</t>
  </si>
  <si>
    <t>99 9 00 00136</t>
  </si>
  <si>
    <t>Муниципальная программа "Профилактика правонарушений в городе Владикавказе на 2020-2022 годы"</t>
  </si>
  <si>
    <t>12 1 02 00121</t>
  </si>
  <si>
    <t>Муниципальная программа "Развитие  молодежной политики, физической культуры и спорта в МО г.Владикавказ на 2018-2021 годы"</t>
  </si>
  <si>
    <t>11 1 01 00139</t>
  </si>
  <si>
    <t>Подпрограмма "Реализация мероприятий в области физической культуры и спорта, пропаганда здорового образа жизни"</t>
  </si>
  <si>
    <t>11 2 01 00140</t>
  </si>
  <si>
    <t>11 3 01 00141</t>
  </si>
  <si>
    <t xml:space="preserve">04 </t>
  </si>
  <si>
    <t>03 3 R1 53934</t>
  </si>
  <si>
    <t>Реконструкция, капитальный ремонт и ремонт автомобильных дорог местного значения (улично-дорожной сети) г.Владикавказа</t>
  </si>
  <si>
    <t>03 3 R1 28072</t>
  </si>
  <si>
    <t>Муниципальная программа "Развитие транспортной инфраструктуры г.Владикавказа на 2020 год и на плановый период 2021 и 2022 годов"</t>
  </si>
  <si>
    <t>Мероприятие "Возмещение убытков от финансово-хозяйственной деятельности предприятия, связанных с образовавшейся межтарифной разницей"</t>
  </si>
  <si>
    <t>03 2 01 00142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</si>
  <si>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</si>
  <si>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 «Автомобильные дороги и улично-дорожная сеть (проектирование, строительство, реконструкция, капитальный ремонт, ремонт и содержание автомобильных дорог) г.Владикавказа»</t>
  </si>
  <si>
    <t>03 3 01 00143</t>
  </si>
  <si>
    <t>Закупка товаров, работ и услуг для обеспечения государственных (муниципальных) нужд</t>
  </si>
  <si>
    <t>03 3 04 00146</t>
  </si>
  <si>
    <t>Субсидия на дорожную деятельность в отношении автомобильных дорог общего пользования местного значения</t>
  </si>
  <si>
    <t>03 4 01 00147</t>
  </si>
  <si>
    <t>03 4 02 00148</t>
  </si>
  <si>
    <t>Муниципальная программа «Развитие культуры г.Владикавказа на 2020 год и плановый период 2021-2022 годы"</t>
  </si>
  <si>
    <t>08 1 01 00149</t>
  </si>
  <si>
    <t>Мероприятие "Развитие системы художественно-эстетического образования в сфере культуры  МО г.Владикавказа"</t>
  </si>
  <si>
    <t>08 3 01 00159</t>
  </si>
  <si>
    <t>08 2 01 00156</t>
  </si>
  <si>
    <t>08 2 02 00157</t>
  </si>
  <si>
    <t>08 2 03 00158</t>
  </si>
  <si>
    <t xml:space="preserve">Предоставление субсидий бюджетным, автономным учреждениям и иным некоммерческим организациям
</t>
  </si>
  <si>
    <t xml:space="preserve"> Субсидии некоммерческим организациям (за исключением государственных (муниципальных) учреждений)</t>
  </si>
  <si>
    <t>08 3 03 00161</t>
  </si>
  <si>
    <t>Мероприятие "Развитие библиотечного дела в библиотеках МО г.Владикавказа"</t>
  </si>
  <si>
    <t>08 3 02 00160</t>
  </si>
  <si>
    <t>08 1 02 00150</t>
  </si>
  <si>
    <t>08 1 03 00151</t>
  </si>
  <si>
    <t>08 1 04 00152</t>
  </si>
  <si>
    <t>08 1 05 00153</t>
  </si>
  <si>
    <t>08 1 07 00155</t>
  </si>
  <si>
    <t>13 0 F2 55554</t>
  </si>
  <si>
    <t>Муниципальная  целевая программа "Благоустройство и озеленение г.Владикавказа" на 2020-2022 годы</t>
  </si>
  <si>
    <t>04 0 12 00172</t>
  </si>
  <si>
    <t>Мероприятие "Благоустройство парков, скверов и набережных"</t>
  </si>
  <si>
    <t>04 0 01 00162</t>
  </si>
  <si>
    <t>Мероприятие "Благоустройство угловых зон отдыха"</t>
  </si>
  <si>
    <t>04 0 02 00163</t>
  </si>
  <si>
    <t>Мероприятие "Установка аншлагов"</t>
  </si>
  <si>
    <t>04 0 03 00164</t>
  </si>
  <si>
    <t>04 0 04 00165</t>
  </si>
  <si>
    <t>04 0 05 00166</t>
  </si>
  <si>
    <t>04 0 06 00167</t>
  </si>
  <si>
    <t>04 0 08 00169</t>
  </si>
  <si>
    <t>04 0 09 00170</t>
  </si>
  <si>
    <t>04 0 10 00146</t>
  </si>
  <si>
    <t>04 0 13 00173</t>
  </si>
  <si>
    <t>04 0 14 00174</t>
  </si>
  <si>
    <t>Муниципальная программа "Формирование современной городской среды на территории муниципального образования г.Владикавказ на 2018-2024 годы"</t>
  </si>
  <si>
    <t>Софинансирование на обеспечение мероприятий по переселению граждан из аварийного жилищного фонда</t>
  </si>
  <si>
    <t>10 0 0М S9602</t>
  </si>
  <si>
    <t>ОХРАНА ОКРУЖАЮЩЕЙ СРЕДЫ</t>
  </si>
  <si>
    <t>Охрана объектов растительного и животного мира и среды их обитания</t>
  </si>
  <si>
    <t>10 0 0М L0270</t>
  </si>
  <si>
    <t>10 0 11 00185</t>
  </si>
  <si>
    <t>10 0 02 00176</t>
  </si>
  <si>
    <t>10 0 01 00175</t>
  </si>
  <si>
    <t>Мероприятие "Ремонт детских и спортивных площадок"</t>
  </si>
  <si>
    <t>10 0 13 00187</t>
  </si>
  <si>
    <t>Мероприятие "Ремонт подземных переходов в г.Владикавказ"</t>
  </si>
  <si>
    <t>10 0 14 00188</t>
  </si>
  <si>
    <t>Мероприятие "Строительство приюта для бездомных животных в г.Владикавказе"</t>
  </si>
  <si>
    <t>10 0 03 00177</t>
  </si>
  <si>
    <t>10 0 04 00178</t>
  </si>
  <si>
    <t>10 0 05 00179</t>
  </si>
  <si>
    <t>Мероприятие "Софинансирование разработки проектно-сметной документации"</t>
  </si>
  <si>
    <t>10 0 06 00180</t>
  </si>
  <si>
    <t>10 0 08 00182</t>
  </si>
  <si>
    <t>Подпрограмма "Обеспечение безопасности и надежности систем инженерно-технического обеспечения г.Владикавказа"</t>
  </si>
  <si>
    <t>Мероприятие "Обеспечение безопасности и надежности систем инженерно-технического обеспечения г.Владикавказа"</t>
  </si>
  <si>
    <t>Подпрограмма "Ремонт зданий и объектов муниципальной собственности"</t>
  </si>
  <si>
    <t>Мероприятие "Ремонт муниципальных квартир, объектов (общежитий)"</t>
  </si>
  <si>
    <t>09 2 01 00194</t>
  </si>
  <si>
    <t>09 1 02 00191</t>
  </si>
  <si>
    <t>Мероприятие "Замена бойлеров"</t>
  </si>
  <si>
    <t>09 1 03 00192</t>
  </si>
  <si>
    <t>09 1 04 00193</t>
  </si>
  <si>
    <t>Мероприятие "Проектирование и строительство сетей уличного освещения"</t>
  </si>
  <si>
    <t>09 3 01 00196</t>
  </si>
  <si>
    <t>09 3 03 00198</t>
  </si>
  <si>
    <t>09 4 01 00199</t>
  </si>
  <si>
    <t>Мероприятие "Паспортизация многоквартирных домов, имеющих непосредственную форму управления и в которых жильцами неопределена форма управления"</t>
  </si>
  <si>
    <t>09 5 01 00200</t>
  </si>
  <si>
    <t>09 5 02 00201</t>
  </si>
  <si>
    <t>09 5 03 00202</t>
  </si>
  <si>
    <t>09 6 00 00203</t>
  </si>
  <si>
    <t xml:space="preserve"> 09 7 02 00204</t>
  </si>
  <si>
    <t xml:space="preserve"> 09 7 03 00205</t>
  </si>
  <si>
    <t xml:space="preserve"> 09 7 04 00206</t>
  </si>
  <si>
    <t xml:space="preserve"> 09 7 05 00207</t>
  </si>
  <si>
    <t xml:space="preserve"> 09 7 06 00208</t>
  </si>
  <si>
    <t>Мероприятие "Техническое обслуживание и эксплуатация сетей ливневой канализации"</t>
  </si>
  <si>
    <t>09 7 07 00209</t>
  </si>
  <si>
    <t>99 9 00 00210</t>
  </si>
  <si>
    <t>99 9 00 00211</t>
  </si>
  <si>
    <t>99 9 00 00213</t>
  </si>
  <si>
    <t xml:space="preserve"> Премии и гранты
</t>
  </si>
  <si>
    <t>350</t>
  </si>
  <si>
    <t>07 1 01 00214</t>
  </si>
  <si>
    <t>07 1 02 00215</t>
  </si>
  <si>
    <t>07 1 03 00216</t>
  </si>
  <si>
    <t>07 1 04 00217</t>
  </si>
  <si>
    <t>07 1 05 00218</t>
  </si>
  <si>
    <t>07 3 03 00223</t>
  </si>
  <si>
    <t>07 2 01 00219</t>
  </si>
  <si>
    <t>07 2 02 00220</t>
  </si>
  <si>
    <t>07 2 03 00221</t>
  </si>
  <si>
    <t>07 3 02 00222</t>
  </si>
  <si>
    <t>Муниципальная целевая  программа «Развитие образования города Владикавказа на 2020 год и на плановый период 2021-2022 годы»</t>
  </si>
  <si>
    <t>Ведомственная структура расходов бюджета муниципального образования г.Владикавказ на 2020 год</t>
  </si>
  <si>
    <t xml:space="preserve"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г.Владикавказ                                                                                                                                                                                                                                                 на 2020 год </t>
  </si>
  <si>
    <t>05 0 00 0000</t>
  </si>
  <si>
    <t xml:space="preserve"> на 2020 год</t>
  </si>
  <si>
    <t>Муниципальная программа"Городская инвестиционная программа г.Владикавказа на 2020 год и плановый период 2021-2022 годы"</t>
  </si>
  <si>
    <t>Мероприятие "Приобретение энергосберегающего оборудования"</t>
  </si>
  <si>
    <t>Мероприятия по благоустройству городского округа</t>
  </si>
  <si>
    <t>Подпрограмма "Обеспечение создания условий для реализации муниципальной программы "Развитие образования г.Владикавказа на 2020 год и на плановый период 2021-2022 годы"</t>
  </si>
  <si>
    <t>Премии и гранты</t>
  </si>
  <si>
    <t>Муниципальная целевая программа "Развитие жилищно-коммунального хозяйства муниципального образования город Владикавказ на 2020 год и плановый период 2021-2022 годов"</t>
  </si>
  <si>
    <t>10 0 16 00225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</si>
  <si>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</si>
  <si>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</si>
  <si>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Мероприятие "Ремонт проспекта Мира в г.Владикавказ"</t>
  </si>
  <si>
    <t>000 2 02 29999 04 0000 150</t>
  </si>
  <si>
    <t>Субсидия на ремонт проспекта Мира в г.Владикавказе</t>
  </si>
  <si>
    <t xml:space="preserve">10 0 0Р 10186 </t>
  </si>
  <si>
    <t>Мероприятие "Установка скульптурных композиций на Мемориале Славы в г.Владикавказе"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</si>
  <si>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 " (Реконструкция, капитальный ремонт и ремонт автомобильных дорог местного значения (улично-дорожной сети)</t>
  </si>
  <si>
    <t>Дотации бюджетам городских округов на выравнивание бюджетной обеспеченности из бюджета субъекта Российской Федерации</t>
  </si>
  <si>
    <t>Расходы на содержание казенных учреждений (МКУ "Правовое обеспечение", МКУ "ВПЦ")</t>
  </si>
  <si>
    <t>г.Владикавказ от " 27 " декабря 2019  года №6/53</t>
  </si>
  <si>
    <t xml:space="preserve">"О внесении изменений в решение </t>
  </si>
  <si>
    <t>Собрания представителей г.Владикавказ</t>
  </si>
  <si>
    <r>
      <t xml:space="preserve">от " </t>
    </r>
    <r>
      <rPr>
        <u/>
        <sz val="11"/>
        <rFont val="Times New Roman"/>
        <family val="1"/>
        <charset val="204"/>
      </rPr>
      <t>27</t>
    </r>
    <r>
      <rPr>
        <sz val="11"/>
        <rFont val="Times New Roman"/>
        <family val="1"/>
        <charset val="204"/>
      </rPr>
      <t xml:space="preserve"> " </t>
    </r>
    <r>
      <rPr>
        <u/>
        <sz val="11"/>
        <rFont val="Times New Roman"/>
        <family val="1"/>
        <charset val="204"/>
      </rPr>
      <t>декабря</t>
    </r>
    <r>
      <rPr>
        <sz val="11"/>
        <rFont val="Times New Roman"/>
        <family val="1"/>
        <charset val="204"/>
      </rPr>
      <t xml:space="preserve"> 2019 года №6/53 "О бюджете муниципального образования</t>
    </r>
  </si>
  <si>
    <t xml:space="preserve">г.Владикавказ на 2020 год и на плановый период 2021 и 2022 годов" </t>
  </si>
  <si>
    <t>от " 27 " декабря 2019 года №6/53 "О бюджете муниципального образования</t>
  </si>
  <si>
    <t>000 2 02 25497 04 0000 150</t>
  </si>
  <si>
    <t xml:space="preserve">Субсидии бюджетам городских округов на реализацию мероприятий по обеспечению жильем молодых семей
</t>
  </si>
  <si>
    <t>Обеспечение жильем молодых семей за счет средств федерального и республиканского бюджета</t>
  </si>
  <si>
    <t>99 9 0P L4970</t>
  </si>
  <si>
    <t>Обеспечение жильем молодых семей</t>
  </si>
  <si>
    <t xml:space="preserve">Прочие субсидии бюджетам городских округов
</t>
  </si>
  <si>
    <t>000 2 02 25299 04 0000 150</t>
  </si>
  <si>
    <t xml:space="preserve"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
</t>
  </si>
  <si>
    <t>Субсидия на софинансирование расходов на обустройство и восстановление воинских захоронений</t>
  </si>
  <si>
    <t>04 0 0P L2990</t>
  </si>
  <si>
    <t>Софинансирование расходов на обустройство и восстановление воинских захоронений</t>
  </si>
  <si>
    <t>04 0 0М L2990</t>
  </si>
  <si>
    <t>000 2 02 25027 04 0000 150</t>
  </si>
  <si>
    <t xml:space="preserve">Субсидии бюджетам городских округов на реализацию мероприятий государственной программы Российской Федерации "Доступная среда"
</t>
  </si>
  <si>
    <t>Реализация мероприятий государственной программы Российской Федерации "Доступная среда"</t>
  </si>
  <si>
    <t>07 1 0P L0270</t>
  </si>
  <si>
    <t xml:space="preserve">Реализация мероприятий государственной программы Российской Федерации "Доступная среда"
</t>
  </si>
  <si>
    <t>07 1 0Р L0270</t>
  </si>
  <si>
    <t xml:space="preserve">Реализация мероприятий государственной программы Российской Федерации "Доступная среда" </t>
  </si>
  <si>
    <t>000 2 02 25519 04 0000 150</t>
  </si>
  <si>
    <t>Субсидия бюджетам городских округов на поддержку отрасли культуры</t>
  </si>
  <si>
    <t>Мероприятия на поддержку отрасли культуры за счет средств бюджетов</t>
  </si>
  <si>
    <t xml:space="preserve">603 </t>
  </si>
  <si>
    <t>08 3 0P L5190</t>
  </si>
  <si>
    <t xml:space="preserve">Софинансирование на поддержку отрасли культуры </t>
  </si>
  <si>
    <t>08 3 0М L5190</t>
  </si>
  <si>
    <t>000 2 02 25555 04 0000 150</t>
  </si>
  <si>
    <t xml:space="preserve">Субсидии бюджетам городских округов на реализацию программ формирования современной городской среды
</t>
  </si>
  <si>
    <t xml:space="preserve">Реализация мероприятий по формированию современной городской среды </t>
  </si>
  <si>
    <t>13 0 F2 55550</t>
  </si>
  <si>
    <t>Проведение творческих конкурсных работ по разработке эскизных проектов</t>
  </si>
  <si>
    <t>99 9 00 00226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</si>
  <si>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</si>
  <si>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Мероприятие "Ремонт многоквартирных домов"</t>
  </si>
  <si>
    <t>Мероприятие "Подготовка и издание информационно-справочных пособий для предпринимателей (до 2 изданий в год) по вопросам регулирования торговой деятельности, налогооблажения, бухгалтерского учета, кредитования, а также вопросов, связанных с началом предпринимательской деятельности"</t>
  </si>
  <si>
    <t>000 2 02 49999 04 0000 150</t>
  </si>
  <si>
    <t xml:space="preserve">Прочие межбюджетные трансферты, передаваемые бюджетам городских округов (софинансирование мероприятий по ремонту проспекта Мира)
</t>
  </si>
  <si>
    <t>000 2 02 49999 04 0066 150</t>
  </si>
  <si>
    <t>Прочие межбюджетные трансферты, передаваемые бюджетам городских округов (реализация мероприятий активной политики занятости)</t>
  </si>
  <si>
    <t>Общеэкономические вопросы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</si>
  <si>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</si>
  <si>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99 9 0Р 21670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</si>
  <si>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</si>
  <si>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10 0 0Ф 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</si>
  <si>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строительстваза счет средств республиканского бюджета</t>
  </si>
  <si>
    <t>10 0 0P 09602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</si>
  <si>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</si>
  <si>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>Приложение 1</t>
  </si>
  <si>
    <t>Приложение 2</t>
  </si>
  <si>
    <t>Приложение 3</t>
  </si>
  <si>
    <t>Приложение 4</t>
  </si>
  <si>
    <t>Приложение 5</t>
  </si>
  <si>
    <t>Приложение 6</t>
  </si>
  <si>
    <t>Приложение 7</t>
  </si>
  <si>
    <t>Приложение 9</t>
  </si>
  <si>
    <t>Приложение 11</t>
  </si>
  <si>
    <t>на 2021 и 2022 годы</t>
  </si>
  <si>
    <t>Наименование                                                                           дохода</t>
  </si>
  <si>
    <t>Сумма</t>
  </si>
  <si>
    <t>2021 год</t>
  </si>
  <si>
    <t>2022 год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</si>
  <si>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</si>
  <si>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</si>
  <si>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</t>
  </si>
  <si>
    <t xml:space="preserve">Субвенции на компенсацию части родительской платы за содержание ребенка в муниципальных образовательных организациях, реализующих основную общеобразовательную программу дошкольного образования </t>
  </si>
  <si>
    <t>000 2 02 20299 04 0070 150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</si>
  <si>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</si>
  <si>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>000 2 02 20302 04 0070 150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</si>
  <si>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</si>
  <si>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Ведомственная структура расходов бюджета муниципального образования г.Владикавказ на 2021 и 2022 годы</t>
  </si>
  <si>
    <t>Расходы на содержание МКУ "Правовое обеспечение"</t>
  </si>
  <si>
    <t>Мероприятие "Развитие и сопровождение информационной системы обеспечения градостроительной деятельности (ИСОГД)"</t>
  </si>
  <si>
    <t>01 1 01 00106</t>
  </si>
  <si>
    <t>Мероприятие "Создание системы контроля и управления многоквартирными домами и дворовыми территориями "Умный дом"</t>
  </si>
  <si>
    <t>01 1 04 00109</t>
  </si>
  <si>
    <t>Мероприятие "Аттестация, контроль эффективности защиты государственной тайны (ГТ)"</t>
  </si>
  <si>
    <t>01 3 02 00118</t>
  </si>
  <si>
    <t>Проектно-изыскательские работы, связанных с устойчивым развитием и формированием городского пространства</t>
  </si>
  <si>
    <t>99 9 00 00130</t>
  </si>
  <si>
    <t>Мероприятие  "Ремонт автомобильных дорог"</t>
  </si>
  <si>
    <t>03 3 02 00144</t>
  </si>
  <si>
    <t>Мероприятие  "Разработка проектно-сметной документации"</t>
  </si>
  <si>
    <t>03 3 03 00145</t>
  </si>
  <si>
    <t>Мероприятие "Проведение международного фестиваля скрипичной музыки "ПОДАРИМ МИРУ МУЗЫКУ ДУШИ"</t>
  </si>
  <si>
    <t>08 1 06 00154</t>
  </si>
  <si>
    <t>Мероприятие "Ремонт общежития по ул.Бзарова в г.Владикавказе"</t>
  </si>
  <si>
    <t>10 0 12 00186</t>
  </si>
  <si>
    <t>Мероприятие "Реконструкция МБДОУ №51 в г.Владикавказе"</t>
  </si>
  <si>
    <t>10 0 07 00181</t>
  </si>
  <si>
    <t>Мероприятие "Капитальный ремонт учреждений культуры"</t>
  </si>
  <si>
    <t>10 0 09 00183</t>
  </si>
  <si>
    <t>Мероприятие "Реконструкция МБУ ДО Детская музыкальная школа №1 им.П.И. Чайковского"</t>
  </si>
  <si>
    <t>10 0 10 00184</t>
  </si>
  <si>
    <t>Массовый спорт</t>
  </si>
  <si>
    <t>Мероприятие "Строительство тенисных кортов в г.Владикавказе"</t>
  </si>
  <si>
    <t>10 0 15 00224</t>
  </si>
  <si>
    <t>Мероприятие "Замена лифтового оборудования в здании АМС г.Владикавказа"</t>
  </si>
  <si>
    <t>09 2 02 00195</t>
  </si>
  <si>
    <t>Мероприятие "Установка лифтового оборудования в многоквартирных домах"</t>
  </si>
  <si>
    <t>09 1 01 00189</t>
  </si>
  <si>
    <t>Мероприятие "Приобретение автоматизированной системы управления уличным освещением "Гелиос"</t>
  </si>
  <si>
    <t>09 3 02 00197</t>
  </si>
  <si>
    <t>Мероприятие по проведению работ по паспортизации бесхозяйных электросетей</t>
  </si>
  <si>
    <t>99 9 00 00212</t>
  </si>
  <si>
    <t>Условно утверждаемые расходы</t>
  </si>
  <si>
    <t>10 0 F3 67483</t>
  </si>
  <si>
    <t>10 0 F3 67484</t>
  </si>
  <si>
    <t>10 0 F3 6748S</t>
  </si>
  <si>
    <t xml:space="preserve"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г.Владикавказ                                                                                                                                                                                                                                                 на 2021 и 2022 годы </t>
  </si>
  <si>
    <t>Приложение 8</t>
  </si>
  <si>
    <t>Обеспечение жильем  молодых семей</t>
  </si>
  <si>
    <t>Приложение 10</t>
  </si>
  <si>
    <t xml:space="preserve">СУММА </t>
  </si>
  <si>
    <t>Приложение 12</t>
  </si>
  <si>
    <t>Мероприятие "Благоустройство площадки для временного содержания бездомных животных"</t>
  </si>
  <si>
    <t>10 0 17 00227</t>
  </si>
  <si>
    <t>г.Владикавказ от 26 июня 2020 года №11/23</t>
  </si>
  <si>
    <t xml:space="preserve">  к решению Собрания представителей</t>
  </si>
  <si>
    <t>к решению Собрания представителей</t>
  </si>
  <si>
    <t xml:space="preserve"> к решению Собрания представителей</t>
  </si>
  <si>
    <t xml:space="preserve">    к решению Собрания представителей</t>
  </si>
  <si>
    <t xml:space="preserve">   к решению Собрания представителей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</si>
</sst>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??_р_._-;_-@_-"/>
    <numFmt numFmtId="165" formatCode="#,##0.0"/>
    <numFmt numFmtId="166" formatCode="_-* #,##0.0_р_._-;\-* #,##0.0_р_._-;_-* &quot;-&quot;?_р_._-;_-@_-"/>
    <numFmt numFmtId="167" formatCode="#,##0.0_ ;\-#,##0.0\ "/>
    <numFmt numFmtId="168" formatCode="_-* #,##0.0\ _₽_-;\-* #,##0.0\ _₽_-;_-* &quot;-&quot;?\ _₽_-;_-@_-"/>
  </numFmts>
  <fonts count="3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Arial Cyr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8"/>
      <color rgb="FF000000"/>
      <name val="Arial Cyr"/>
    </font>
    <font>
      <b/>
      <i/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9" fillId="0" borderId="3">
      <alignment horizontal="left" wrapText="1" indent="2"/>
    </xf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vertical="top" wrapText="1"/>
    </xf>
    <xf numFmtId="0" fontId="13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4" fontId="1" fillId="0" borderId="0" xfId="4" applyNumberFormat="1"/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4" fillId="0" borderId="0" xfId="4" applyNumberFormat="1" applyFont="1"/>
    <xf numFmtId="49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/>
    <xf numFmtId="49" fontId="18" fillId="0" borderId="1" xfId="0" applyNumberFormat="1" applyFont="1" applyFill="1" applyBorder="1" applyAlignment="1">
      <alignment horizontal="center" vertical="center" wrapText="1"/>
    </xf>
    <xf numFmtId="166" fontId="16" fillId="0" borderId="1" xfId="4" applyNumberFormat="1" applyFont="1" applyFill="1" applyBorder="1" applyAlignment="1">
      <alignment horizontal="right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21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5" fontId="10" fillId="0" borderId="1" xfId="4" applyNumberFormat="1" applyFont="1" applyFill="1" applyBorder="1" applyAlignment="1">
      <alignment horizontal="right" vertical="center" wrapText="1"/>
    </xf>
    <xf numFmtId="165" fontId="16" fillId="0" borderId="1" xfId="4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165" fontId="17" fillId="0" borderId="1" xfId="4" applyNumberFormat="1" applyFont="1" applyFill="1" applyBorder="1" applyAlignment="1">
      <alignment horizontal="righ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1" fillId="0" borderId="0" xfId="0" applyFont="1" applyFill="1"/>
    <xf numFmtId="0" fontId="14" fillId="0" borderId="0" xfId="0" applyFont="1" applyFill="1"/>
    <xf numFmtId="0" fontId="15" fillId="0" borderId="0" xfId="0" applyFont="1" applyFill="1"/>
    <xf numFmtId="49" fontId="20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5" fillId="0" borderId="0" xfId="0" applyFont="1" applyAlignment="1">
      <alignment horizontal="center"/>
    </xf>
    <xf numFmtId="0" fontId="16" fillId="0" borderId="1" xfId="0" applyNumberFormat="1" applyFont="1" applyFill="1" applyBorder="1" applyAlignment="1">
      <alignment vertical="top" wrapText="1"/>
    </xf>
    <xf numFmtId="0" fontId="22" fillId="0" borderId="1" xfId="0" applyNumberFormat="1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wrapText="1"/>
    </xf>
    <xf numFmtId="0" fontId="6" fillId="4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vertical="top" wrapText="1"/>
    </xf>
    <xf numFmtId="49" fontId="23" fillId="0" borderId="1" xfId="0" applyNumberFormat="1" applyFont="1" applyFill="1" applyBorder="1" applyAlignment="1">
      <alignment vertical="top" wrapText="1"/>
    </xf>
    <xf numFmtId="49" fontId="22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top" wrapText="1"/>
    </xf>
    <xf numFmtId="165" fontId="5" fillId="2" borderId="1" xfId="4" applyNumberFormat="1" applyFont="1" applyFill="1" applyBorder="1" applyAlignment="1">
      <alignment horizontal="right" vertical="center" wrapText="1"/>
    </xf>
    <xf numFmtId="165" fontId="18" fillId="0" borderId="1" xfId="4" applyNumberFormat="1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vertical="top" wrapText="1"/>
    </xf>
    <xf numFmtId="165" fontId="16" fillId="5" borderId="1" xfId="4" applyNumberFormat="1" applyFont="1" applyFill="1" applyBorder="1" applyAlignment="1">
      <alignment horizontal="right" vertical="center" wrapText="1"/>
    </xf>
    <xf numFmtId="0" fontId="6" fillId="5" borderId="1" xfId="0" applyNumberFormat="1" applyFont="1" applyFill="1" applyBorder="1" applyAlignment="1">
      <alignment vertical="top" wrapText="1"/>
    </xf>
    <xf numFmtId="49" fontId="16" fillId="5" borderId="1" xfId="0" applyNumberFormat="1" applyFont="1" applyFill="1" applyBorder="1" applyAlignment="1">
      <alignment horizontal="center" vertical="center" wrapText="1"/>
    </xf>
    <xf numFmtId="165" fontId="6" fillId="4" borderId="1" xfId="4" applyNumberFormat="1" applyFont="1" applyFill="1" applyBorder="1" applyAlignment="1">
      <alignment horizontal="right" vertical="center" wrapText="1"/>
    </xf>
    <xf numFmtId="165" fontId="16" fillId="3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164" fontId="9" fillId="0" borderId="0" xfId="4" applyNumberFormat="1" applyFont="1" applyFill="1" applyBorder="1" applyAlignment="1">
      <alignment horizontal="center" vertical="center"/>
    </xf>
    <xf numFmtId="164" fontId="16" fillId="0" borderId="1" xfId="4" applyNumberFormat="1" applyFont="1" applyFill="1" applyBorder="1" applyAlignment="1">
      <alignment horizontal="right" vertical="center" wrapText="1"/>
    </xf>
    <xf numFmtId="164" fontId="10" fillId="0" borderId="1" xfId="4" applyNumberFormat="1" applyFont="1" applyFill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0" fillId="0" borderId="0" xfId="0" applyFill="1" applyAlignment="1">
      <alignment horizontal="right"/>
    </xf>
    <xf numFmtId="165" fontId="10" fillId="0" borderId="0" xfId="4" applyNumberFormat="1" applyFont="1" applyFill="1" applyBorder="1" applyAlignment="1">
      <alignment horizontal="right" vertical="center" wrapText="1"/>
    </xf>
    <xf numFmtId="0" fontId="9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wrapText="1"/>
    </xf>
    <xf numFmtId="164" fontId="9" fillId="0" borderId="1" xfId="4" applyNumberFormat="1" applyFont="1" applyBorder="1" applyAlignment="1">
      <alignment horizontal="right" vertical="center" wrapText="1"/>
    </xf>
    <xf numFmtId="164" fontId="5" fillId="0" borderId="1" xfId="4" applyNumberFormat="1" applyFont="1" applyBorder="1" applyAlignment="1">
      <alignment horizontal="right" vertical="center" wrapText="1"/>
    </xf>
    <xf numFmtId="164" fontId="5" fillId="2" borderId="1" xfId="4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164" fontId="5" fillId="0" borderId="1" xfId="4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164" fontId="9" fillId="0" borderId="1" xfId="4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27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9" fillId="0" borderId="0" xfId="0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64" fontId="4" fillId="0" borderId="1" xfId="4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4" fontId="6" fillId="0" borderId="1" xfId="4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166" fontId="8" fillId="2" borderId="1" xfId="0" applyNumberFormat="1" applyFont="1" applyFill="1" applyBorder="1" applyAlignment="1">
      <alignment horizontal="right" vertical="center" wrapText="1"/>
    </xf>
    <xf numFmtId="164" fontId="8" fillId="2" borderId="1" xfId="4" applyNumberFormat="1" applyFont="1" applyFill="1" applyBorder="1" applyAlignment="1">
      <alignment horizontal="right" vertical="center" wrapText="1"/>
    </xf>
    <xf numFmtId="49" fontId="16" fillId="6" borderId="1" xfId="0" applyNumberFormat="1" applyFont="1" applyFill="1" applyBorder="1" applyAlignment="1">
      <alignment vertical="top" wrapText="1"/>
    </xf>
    <xf numFmtId="49" fontId="16" fillId="6" borderId="1" xfId="0" applyNumberFormat="1" applyFont="1" applyFill="1" applyBorder="1" applyAlignment="1">
      <alignment horizontal="center" vertical="center" wrapText="1"/>
    </xf>
    <xf numFmtId="165" fontId="16" fillId="6" borderId="1" xfId="4" applyNumberFormat="1" applyFont="1" applyFill="1" applyBorder="1" applyAlignment="1">
      <alignment horizontal="right" vertical="center" wrapText="1"/>
    </xf>
    <xf numFmtId="49" fontId="11" fillId="6" borderId="1" xfId="0" applyNumberFormat="1" applyFont="1" applyFill="1" applyBorder="1" applyAlignment="1">
      <alignment vertical="top" wrapText="1"/>
    </xf>
    <xf numFmtId="49" fontId="20" fillId="6" borderId="1" xfId="0" applyNumberFormat="1" applyFont="1" applyFill="1" applyBorder="1" applyAlignment="1">
      <alignment horizontal="center" vertical="center" wrapText="1"/>
    </xf>
    <xf numFmtId="165" fontId="20" fillId="6" borderId="1" xfId="4" applyNumberFormat="1" applyFont="1" applyFill="1" applyBorder="1" applyAlignment="1">
      <alignment horizontal="righ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165" fontId="11" fillId="6" borderId="1" xfId="4" applyNumberFormat="1" applyFont="1" applyFill="1" applyBorder="1" applyAlignment="1">
      <alignment horizontal="right" vertical="center" wrapText="1"/>
    </xf>
    <xf numFmtId="49" fontId="10" fillId="6" borderId="1" xfId="0" applyNumberFormat="1" applyFont="1" applyFill="1" applyBorder="1" applyAlignment="1">
      <alignment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165" fontId="10" fillId="6" borderId="1" xfId="4" applyNumberFormat="1" applyFont="1" applyFill="1" applyBorder="1" applyAlignment="1">
      <alignment horizontal="right" vertical="center" wrapText="1"/>
    </xf>
    <xf numFmtId="0" fontId="1" fillId="6" borderId="0" xfId="0" applyFont="1" applyFill="1"/>
    <xf numFmtId="49" fontId="20" fillId="6" borderId="1" xfId="0" applyNumberFormat="1" applyFont="1" applyFill="1" applyBorder="1" applyAlignment="1">
      <alignment vertical="top" wrapText="1"/>
    </xf>
    <xf numFmtId="49" fontId="17" fillId="6" borderId="1" xfId="0" applyNumberFormat="1" applyFont="1" applyFill="1" applyBorder="1" applyAlignment="1">
      <alignment vertical="top" wrapText="1"/>
    </xf>
    <xf numFmtId="49" fontId="17" fillId="6" borderId="1" xfId="0" applyNumberFormat="1" applyFont="1" applyFill="1" applyBorder="1" applyAlignment="1">
      <alignment horizontal="center" vertical="center" wrapText="1"/>
    </xf>
    <xf numFmtId="165" fontId="17" fillId="6" borderId="1" xfId="4" applyNumberFormat="1" applyFont="1" applyFill="1" applyBorder="1" applyAlignment="1">
      <alignment horizontal="right" vertical="center" wrapText="1"/>
    </xf>
    <xf numFmtId="49" fontId="22" fillId="6" borderId="1" xfId="0" applyNumberFormat="1" applyFont="1" applyFill="1" applyBorder="1" applyAlignment="1">
      <alignment vertical="top" wrapText="1"/>
    </xf>
    <xf numFmtId="0" fontId="17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49" fontId="20" fillId="7" borderId="1" xfId="0" applyNumberFormat="1" applyFont="1" applyFill="1" applyBorder="1" applyAlignment="1">
      <alignment vertical="top" wrapText="1"/>
    </xf>
    <xf numFmtId="49" fontId="20" fillId="7" borderId="1" xfId="0" applyNumberFormat="1" applyFont="1" applyFill="1" applyBorder="1" applyAlignment="1">
      <alignment horizontal="center" vertical="center" wrapText="1"/>
    </xf>
    <xf numFmtId="49" fontId="17" fillId="6" borderId="1" xfId="0" applyNumberFormat="1" applyFont="1" applyFill="1" applyBorder="1" applyAlignment="1">
      <alignment horizontal="center" vertical="top" wrapText="1"/>
    </xf>
    <xf numFmtId="164" fontId="16" fillId="6" borderId="1" xfId="4" applyNumberFormat="1" applyFont="1" applyFill="1" applyBorder="1" applyAlignment="1">
      <alignment horizontal="right" vertical="center" wrapText="1"/>
    </xf>
    <xf numFmtId="164" fontId="10" fillId="6" borderId="1" xfId="4" applyNumberFormat="1" applyFont="1" applyFill="1" applyBorder="1" applyAlignment="1">
      <alignment horizontal="right" vertical="center" wrapText="1"/>
    </xf>
    <xf numFmtId="164" fontId="17" fillId="6" borderId="1" xfId="4" applyNumberFormat="1" applyFont="1" applyFill="1" applyBorder="1" applyAlignment="1">
      <alignment horizontal="right" vertical="center" wrapText="1"/>
    </xf>
    <xf numFmtId="0" fontId="10" fillId="6" borderId="1" xfId="0" applyFont="1" applyFill="1" applyBorder="1" applyAlignment="1">
      <alignment horizontal="center" vertical="center"/>
    </xf>
    <xf numFmtId="49" fontId="10" fillId="6" borderId="1" xfId="0" applyNumberFormat="1" applyFont="1" applyFill="1" applyBorder="1" applyAlignment="1">
      <alignment horizontal="center" vertical="center"/>
    </xf>
    <xf numFmtId="49" fontId="18" fillId="6" borderId="1" xfId="0" applyNumberFormat="1" applyFont="1" applyFill="1" applyBorder="1" applyAlignment="1">
      <alignment horizontal="center" vertical="center" wrapText="1"/>
    </xf>
    <xf numFmtId="0" fontId="17" fillId="6" borderId="1" xfId="0" applyNumberFormat="1" applyFont="1" applyFill="1" applyBorder="1" applyAlignment="1">
      <alignment vertical="top" wrapText="1"/>
    </xf>
    <xf numFmtId="0" fontId="16" fillId="6" borderId="1" xfId="0" applyFont="1" applyFill="1" applyBorder="1" applyAlignment="1">
      <alignment vertical="top" wrapText="1"/>
    </xf>
    <xf numFmtId="0" fontId="16" fillId="6" borderId="1" xfId="0" applyFont="1" applyFill="1" applyBorder="1" applyAlignment="1">
      <alignment horizontal="center" vertical="center" wrapText="1"/>
    </xf>
    <xf numFmtId="49" fontId="18" fillId="6" borderId="1" xfId="0" applyNumberFormat="1" applyFont="1" applyFill="1" applyBorder="1" applyAlignment="1">
      <alignment vertical="top" wrapText="1"/>
    </xf>
    <xf numFmtId="165" fontId="18" fillId="6" borderId="1" xfId="4" applyNumberFormat="1" applyFont="1" applyFill="1" applyBorder="1" applyAlignment="1">
      <alignment horizontal="right" vertical="center" wrapText="1"/>
    </xf>
    <xf numFmtId="49" fontId="23" fillId="6" borderId="1" xfId="0" applyNumberFormat="1" applyFont="1" applyFill="1" applyBorder="1" applyAlignment="1">
      <alignment vertical="top" wrapText="1"/>
    </xf>
    <xf numFmtId="49" fontId="20" fillId="6" borderId="1" xfId="0" applyNumberFormat="1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vertical="top" wrapText="1"/>
    </xf>
    <xf numFmtId="0" fontId="20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166" fontId="20" fillId="6" borderId="1" xfId="4" applyNumberFormat="1" applyFont="1" applyFill="1" applyBorder="1" applyAlignment="1">
      <alignment horizontal="right" vertical="center" wrapText="1"/>
    </xf>
    <xf numFmtId="0" fontId="16" fillId="6" borderId="1" xfId="0" applyNumberFormat="1" applyFont="1" applyFill="1" applyBorder="1" applyAlignment="1">
      <alignment vertical="top" wrapText="1"/>
    </xf>
    <xf numFmtId="166" fontId="16" fillId="6" borderId="1" xfId="4" applyNumberFormat="1" applyFont="1" applyFill="1" applyBorder="1" applyAlignment="1">
      <alignment horizontal="right" vertical="center" wrapText="1"/>
    </xf>
    <xf numFmtId="166" fontId="10" fillId="6" borderId="1" xfId="4" applyNumberFormat="1" applyFont="1" applyFill="1" applyBorder="1" applyAlignment="1">
      <alignment horizontal="right" vertical="center" wrapText="1"/>
    </xf>
    <xf numFmtId="0" fontId="16" fillId="6" borderId="1" xfId="0" applyFont="1" applyFill="1" applyBorder="1" applyAlignment="1">
      <alignment horizontal="center" vertical="top" wrapText="1"/>
    </xf>
    <xf numFmtId="0" fontId="10" fillId="6" borderId="1" xfId="0" applyFont="1" applyFill="1" applyBorder="1" applyAlignment="1">
      <alignment horizontal="center" vertical="top" wrapText="1"/>
    </xf>
    <xf numFmtId="0" fontId="20" fillId="6" borderId="1" xfId="0" applyNumberFormat="1" applyFont="1" applyFill="1" applyBorder="1" applyAlignment="1">
      <alignment vertical="top" wrapText="1"/>
    </xf>
    <xf numFmtId="0" fontId="18" fillId="6" borderId="1" xfId="0" applyFont="1" applyFill="1" applyBorder="1" applyAlignment="1">
      <alignment vertical="top" wrapText="1"/>
    </xf>
    <xf numFmtId="0" fontId="18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wrapText="1"/>
    </xf>
    <xf numFmtId="0" fontId="16" fillId="6" borderId="1" xfId="0" applyFont="1" applyFill="1" applyBorder="1" applyAlignment="1">
      <alignment wrapText="1"/>
    </xf>
    <xf numFmtId="164" fontId="20" fillId="6" borderId="1" xfId="4" applyNumberFormat="1" applyFont="1" applyFill="1" applyBorder="1" applyAlignment="1">
      <alignment horizontal="right" vertical="center" wrapText="1"/>
    </xf>
    <xf numFmtId="2" fontId="16" fillId="6" borderId="1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center" vertical="center" wrapText="1"/>
    </xf>
    <xf numFmtId="164" fontId="16" fillId="6" borderId="1" xfId="0" applyNumberFormat="1" applyFont="1" applyFill="1" applyBorder="1" applyAlignment="1">
      <alignment vertical="top" wrapText="1"/>
    </xf>
    <xf numFmtId="49" fontId="4" fillId="6" borderId="1" xfId="0" applyNumberFormat="1" applyFont="1" applyFill="1" applyBorder="1" applyAlignment="1">
      <alignment horizontal="center" vertical="center" wrapText="1"/>
    </xf>
    <xf numFmtId="165" fontId="6" fillId="6" borderId="1" xfId="4" applyNumberFormat="1" applyFont="1" applyFill="1" applyBorder="1" applyAlignment="1">
      <alignment horizontal="right" vertical="center" wrapText="1"/>
    </xf>
    <xf numFmtId="49" fontId="19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vertical="top" wrapText="1"/>
    </xf>
    <xf numFmtId="165" fontId="10" fillId="6" borderId="1" xfId="4" applyNumberFormat="1" applyFont="1" applyFill="1" applyBorder="1" applyAlignment="1">
      <alignment horizontal="right" vertical="top" wrapText="1"/>
    </xf>
    <xf numFmtId="0" fontId="6" fillId="6" borderId="1" xfId="0" applyFont="1" applyFill="1" applyBorder="1" applyAlignment="1">
      <alignment vertical="top" wrapText="1"/>
    </xf>
    <xf numFmtId="0" fontId="18" fillId="6" borderId="1" xfId="0" applyNumberFormat="1" applyFont="1" applyFill="1" applyBorder="1" applyAlignment="1">
      <alignment vertical="top" wrapText="1"/>
    </xf>
    <xf numFmtId="164" fontId="22" fillId="6" borderId="1" xfId="0" applyNumberFormat="1" applyFont="1" applyFill="1" applyBorder="1" applyAlignment="1">
      <alignment vertical="top" wrapText="1"/>
    </xf>
    <xf numFmtId="164" fontId="16" fillId="6" borderId="1" xfId="0" applyNumberFormat="1" applyFont="1" applyFill="1" applyBorder="1" applyAlignment="1">
      <alignment horizontal="center" vertical="center" wrapText="1"/>
    </xf>
    <xf numFmtId="164" fontId="10" fillId="6" borderId="1" xfId="0" applyNumberFormat="1" applyFont="1" applyFill="1" applyBorder="1" applyAlignment="1">
      <alignment horizontal="center" vertical="center" wrapText="1"/>
    </xf>
    <xf numFmtId="3" fontId="16" fillId="6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164" fontId="4" fillId="6" borderId="1" xfId="4" applyNumberFormat="1" applyFont="1" applyFill="1" applyBorder="1" applyAlignment="1">
      <alignment horizontal="center" vertical="center" wrapText="1"/>
    </xf>
    <xf numFmtId="164" fontId="6" fillId="6" borderId="1" xfId="4" applyNumberFormat="1" applyFont="1" applyFill="1" applyBorder="1" applyAlignment="1">
      <alignment horizontal="center" vertical="center" wrapText="1"/>
    </xf>
    <xf numFmtId="164" fontId="20" fillId="6" borderId="1" xfId="4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14" fillId="6" borderId="0" xfId="0" applyFont="1" applyFill="1"/>
    <xf numFmtId="0" fontId="0" fillId="6" borderId="0" xfId="0" applyFill="1"/>
    <xf numFmtId="49" fontId="20" fillId="7" borderId="1" xfId="0" applyNumberFormat="1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 vertical="center"/>
    </xf>
    <xf numFmtId="165" fontId="30" fillId="7" borderId="1" xfId="4" applyNumberFormat="1" applyFont="1" applyFill="1" applyBorder="1" applyAlignment="1">
      <alignment horizontal="right" vertical="center" wrapText="1"/>
    </xf>
    <xf numFmtId="49" fontId="16" fillId="6" borderId="1" xfId="0" applyNumberFormat="1" applyFont="1" applyFill="1" applyBorder="1" applyAlignment="1">
      <alignment horizontal="center" vertical="top" wrapText="1"/>
    </xf>
    <xf numFmtId="0" fontId="16" fillId="6" borderId="1" xfId="0" applyNumberFormat="1" applyFont="1" applyFill="1" applyBorder="1" applyAlignment="1">
      <alignment vertical="center" wrapText="1"/>
    </xf>
    <xf numFmtId="0" fontId="16" fillId="6" borderId="1" xfId="0" applyFont="1" applyFill="1" applyBorder="1" applyAlignment="1">
      <alignment vertical="center" wrapText="1"/>
    </xf>
    <xf numFmtId="0" fontId="20" fillId="7" borderId="1" xfId="0" applyFont="1" applyFill="1" applyBorder="1" applyAlignment="1">
      <alignment horizontal="center" vertical="center" wrapText="1"/>
    </xf>
    <xf numFmtId="165" fontId="20" fillId="7" borderId="1" xfId="4" applyNumberFormat="1" applyFont="1" applyFill="1" applyBorder="1" applyAlignment="1">
      <alignment horizontal="right" vertical="center" wrapText="1"/>
    </xf>
    <xf numFmtId="49" fontId="20" fillId="8" borderId="1" xfId="0" applyNumberFormat="1" applyFont="1" applyFill="1" applyBorder="1" applyAlignment="1">
      <alignment vertical="top" wrapText="1"/>
    </xf>
    <xf numFmtId="49" fontId="20" fillId="8" borderId="1" xfId="0" applyNumberFormat="1" applyFont="1" applyFill="1" applyBorder="1" applyAlignment="1">
      <alignment horizontal="center" vertical="center" wrapText="1"/>
    </xf>
    <xf numFmtId="166" fontId="20" fillId="8" borderId="1" xfId="4" applyNumberFormat="1" applyFont="1" applyFill="1" applyBorder="1" applyAlignment="1">
      <alignment horizontal="right" vertical="center" wrapText="1"/>
    </xf>
    <xf numFmtId="0" fontId="20" fillId="8" borderId="1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/>
    </xf>
    <xf numFmtId="164" fontId="20" fillId="8" borderId="1" xfId="4" applyNumberFormat="1" applyFont="1" applyFill="1" applyBorder="1" applyAlignment="1">
      <alignment horizontal="right" vertical="center" wrapText="1"/>
    </xf>
    <xf numFmtId="165" fontId="20" fillId="8" borderId="1" xfId="4" applyNumberFormat="1" applyFont="1" applyFill="1" applyBorder="1" applyAlignment="1">
      <alignment horizontal="right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164" fontId="20" fillId="7" borderId="1" xfId="4" applyNumberFormat="1" applyFont="1" applyFill="1" applyBorder="1" applyAlignment="1">
      <alignment horizontal="right" vertical="center" wrapText="1"/>
    </xf>
    <xf numFmtId="0" fontId="20" fillId="7" borderId="1" xfId="0" applyNumberFormat="1" applyFont="1" applyFill="1" applyBorder="1" applyAlignment="1">
      <alignment vertical="top" wrapText="1"/>
    </xf>
    <xf numFmtId="49" fontId="19" fillId="7" borderId="1" xfId="0" applyNumberFormat="1" applyFont="1" applyFill="1" applyBorder="1" applyAlignment="1">
      <alignment horizontal="center" vertical="center" wrapText="1"/>
    </xf>
    <xf numFmtId="0" fontId="26" fillId="7" borderId="1" xfId="0" applyNumberFormat="1" applyFont="1" applyFill="1" applyBorder="1" applyAlignment="1">
      <alignment vertical="top" wrapText="1"/>
    </xf>
    <xf numFmtId="165" fontId="5" fillId="3" borderId="1" xfId="4" applyNumberFormat="1" applyFont="1" applyFill="1" applyBorder="1" applyAlignment="1">
      <alignment horizontal="right" vertical="center" wrapText="1"/>
    </xf>
    <xf numFmtId="0" fontId="10" fillId="6" borderId="1" xfId="0" applyFont="1" applyFill="1" applyBorder="1" applyAlignment="1">
      <alignment vertical="top" wrapText="1"/>
    </xf>
    <xf numFmtId="164" fontId="11" fillId="6" borderId="1" xfId="4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vertical="top" wrapText="1"/>
    </xf>
    <xf numFmtId="0" fontId="3" fillId="0" borderId="0" xfId="0" applyFont="1" applyAlignment="1">
      <alignment horizontal="right"/>
    </xf>
    <xf numFmtId="0" fontId="12" fillId="6" borderId="0" xfId="0" applyFont="1" applyFill="1"/>
    <xf numFmtId="0" fontId="15" fillId="6" borderId="0" xfId="0" applyFont="1" applyFill="1"/>
    <xf numFmtId="164" fontId="5" fillId="3" borderId="1" xfId="4" applyNumberFormat="1" applyFont="1" applyFill="1" applyBorder="1" applyAlignment="1">
      <alignment horizontal="right" vertical="center" wrapText="1"/>
    </xf>
    <xf numFmtId="164" fontId="30" fillId="7" borderId="1" xfId="4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6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top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vertical="top" wrapText="1"/>
    </xf>
    <xf numFmtId="164" fontId="18" fillId="6" borderId="1" xfId="4" applyNumberFormat="1" applyFont="1" applyFill="1" applyBorder="1" applyAlignment="1">
      <alignment horizontal="right" vertical="center" wrapText="1"/>
    </xf>
    <xf numFmtId="164" fontId="18" fillId="0" borderId="1" xfId="4" applyNumberFormat="1" applyFont="1" applyFill="1" applyBorder="1" applyAlignment="1">
      <alignment horizontal="right" vertical="center" wrapText="1"/>
    </xf>
    <xf numFmtId="0" fontId="20" fillId="0" borderId="1" xfId="0" applyNumberFormat="1" applyFont="1" applyFill="1" applyBorder="1" applyAlignment="1">
      <alignment vertical="top" wrapText="1"/>
    </xf>
    <xf numFmtId="49" fontId="20" fillId="0" borderId="1" xfId="0" applyNumberFormat="1" applyFont="1" applyFill="1" applyBorder="1" applyAlignment="1">
      <alignment vertical="top" wrapText="1"/>
    </xf>
    <xf numFmtId="165" fontId="20" fillId="0" borderId="1" xfId="4" applyNumberFormat="1" applyFont="1" applyFill="1" applyBorder="1" applyAlignment="1">
      <alignment horizontal="right" vertical="center" wrapText="1"/>
    </xf>
    <xf numFmtId="49" fontId="19" fillId="8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9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left"/>
    </xf>
    <xf numFmtId="41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wrapText="1"/>
    </xf>
    <xf numFmtId="164" fontId="6" fillId="0" borderId="1" xfId="4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164" fontId="4" fillId="0" borderId="1" xfId="4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wrapText="1"/>
    </xf>
    <xf numFmtId="0" fontId="4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wrapText="1"/>
    </xf>
    <xf numFmtId="164" fontId="4" fillId="6" borderId="1" xfId="4" applyNumberFormat="1" applyFont="1" applyFill="1" applyBorder="1" applyAlignment="1">
      <alignment horizontal="righ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wrapText="1"/>
    </xf>
    <xf numFmtId="164" fontId="6" fillId="6" borderId="1" xfId="4" applyNumberFormat="1" applyFont="1" applyFill="1" applyBorder="1" applyAlignment="1">
      <alignment horizontal="right" vertical="center" wrapText="1"/>
    </xf>
    <xf numFmtId="0" fontId="20" fillId="6" borderId="1" xfId="0" applyFont="1" applyFill="1" applyBorder="1" applyAlignment="1">
      <alignment vertical="center" wrapText="1"/>
    </xf>
    <xf numFmtId="0" fontId="20" fillId="6" borderId="1" xfId="0" applyFont="1" applyFill="1" applyBorder="1" applyAlignment="1">
      <alignment wrapText="1"/>
    </xf>
    <xf numFmtId="1" fontId="6" fillId="2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49" fontId="11" fillId="6" borderId="1" xfId="0" applyNumberFormat="1" applyFont="1" applyFill="1" applyBorder="1" applyAlignment="1">
      <alignment wrapText="1"/>
    </xf>
    <xf numFmtId="49" fontId="16" fillId="6" borderId="1" xfId="0" applyNumberFormat="1" applyFont="1" applyFill="1" applyBorder="1" applyAlignment="1">
      <alignment wrapText="1"/>
    </xf>
    <xf numFmtId="49" fontId="23" fillId="6" borderId="1" xfId="0" applyNumberFormat="1" applyFont="1" applyFill="1" applyBorder="1" applyAlignment="1">
      <alignment wrapText="1"/>
    </xf>
    <xf numFmtId="49" fontId="22" fillId="6" borderId="1" xfId="0" applyNumberFormat="1" applyFont="1" applyFill="1" applyBorder="1" applyAlignment="1">
      <alignment wrapText="1"/>
    </xf>
    <xf numFmtId="49" fontId="17" fillId="6" borderId="1" xfId="0" applyNumberFormat="1" applyFont="1" applyFill="1" applyBorder="1" applyAlignment="1">
      <alignment wrapText="1"/>
    </xf>
    <xf numFmtId="49" fontId="10" fillId="6" borderId="1" xfId="0" applyNumberFormat="1" applyFont="1" applyFill="1" applyBorder="1" applyAlignment="1">
      <alignment wrapText="1"/>
    </xf>
    <xf numFmtId="49" fontId="18" fillId="6" borderId="1" xfId="0" applyNumberFormat="1" applyFont="1" applyFill="1" applyBorder="1" applyAlignment="1">
      <alignment wrapText="1"/>
    </xf>
    <xf numFmtId="49" fontId="20" fillId="6" borderId="1" xfId="0" applyNumberFormat="1" applyFont="1" applyFill="1" applyBorder="1" applyAlignment="1">
      <alignment wrapText="1"/>
    </xf>
    <xf numFmtId="0" fontId="16" fillId="6" borderId="1" xfId="0" applyNumberFormat="1" applyFont="1" applyFill="1" applyBorder="1" applyAlignment="1">
      <alignment wrapText="1"/>
    </xf>
    <xf numFmtId="166" fontId="17" fillId="6" borderId="1" xfId="4" applyNumberFormat="1" applyFont="1" applyFill="1" applyBorder="1" applyAlignment="1">
      <alignment horizontal="right" vertical="center" wrapText="1"/>
    </xf>
    <xf numFmtId="165" fontId="30" fillId="6" borderId="1" xfId="4" applyNumberFormat="1" applyFont="1" applyFill="1" applyBorder="1" applyAlignment="1">
      <alignment horizontal="right" vertical="center" wrapText="1"/>
    </xf>
    <xf numFmtId="0" fontId="20" fillId="6" borderId="1" xfId="0" applyNumberFormat="1" applyFont="1" applyFill="1" applyBorder="1" applyAlignment="1">
      <alignment wrapText="1"/>
    </xf>
    <xf numFmtId="0" fontId="17" fillId="6" borderId="1" xfId="0" applyNumberFormat="1" applyFont="1" applyFill="1" applyBorder="1" applyAlignment="1">
      <alignment wrapText="1"/>
    </xf>
    <xf numFmtId="0" fontId="18" fillId="6" borderId="1" xfId="0" applyFont="1" applyFill="1" applyBorder="1" applyAlignment="1">
      <alignment wrapText="1"/>
    </xf>
    <xf numFmtId="0" fontId="17" fillId="6" borderId="1" xfId="0" applyFont="1" applyFill="1" applyBorder="1" applyAlignment="1">
      <alignment wrapText="1"/>
    </xf>
    <xf numFmtId="49" fontId="16" fillId="6" borderId="1" xfId="0" applyNumberFormat="1" applyFont="1" applyFill="1" applyBorder="1" applyAlignment="1">
      <alignment horizontal="center" vertical="center"/>
    </xf>
    <xf numFmtId="165" fontId="17" fillId="6" borderId="1" xfId="4" applyNumberFormat="1" applyFont="1" applyFill="1" applyBorder="1" applyAlignment="1">
      <alignment horizontal="right" vertical="top" wrapText="1"/>
    </xf>
    <xf numFmtId="165" fontId="16" fillId="6" borderId="1" xfId="4" applyNumberFormat="1" applyFont="1" applyFill="1" applyBorder="1" applyAlignment="1">
      <alignment horizontal="right" vertical="top" wrapText="1"/>
    </xf>
    <xf numFmtId="49" fontId="6" fillId="6" borderId="1" xfId="0" applyNumberFormat="1" applyFont="1" applyFill="1" applyBorder="1" applyAlignment="1">
      <alignment wrapText="1"/>
    </xf>
    <xf numFmtId="165" fontId="10" fillId="6" borderId="1" xfId="0" applyNumberFormat="1" applyFont="1" applyFill="1" applyBorder="1"/>
    <xf numFmtId="165" fontId="16" fillId="6" borderId="1" xfId="0" applyNumberFormat="1" applyFont="1" applyFill="1" applyBorder="1" applyAlignment="1">
      <alignment vertical="center"/>
    </xf>
    <xf numFmtId="165" fontId="17" fillId="6" borderId="1" xfId="0" applyNumberFormat="1" applyFont="1" applyFill="1" applyBorder="1" applyAlignment="1">
      <alignment vertical="center"/>
    </xf>
    <xf numFmtId="165" fontId="10" fillId="6" borderId="1" xfId="0" applyNumberFormat="1" applyFont="1" applyFill="1" applyBorder="1" applyAlignment="1">
      <alignment vertical="center"/>
    </xf>
    <xf numFmtId="165" fontId="18" fillId="6" borderId="1" xfId="0" applyNumberFormat="1" applyFont="1" applyFill="1" applyBorder="1" applyAlignment="1">
      <alignment vertical="center"/>
    </xf>
    <xf numFmtId="0" fontId="18" fillId="6" borderId="1" xfId="0" applyNumberFormat="1" applyFont="1" applyFill="1" applyBorder="1" applyAlignment="1">
      <alignment wrapText="1"/>
    </xf>
    <xf numFmtId="165" fontId="11" fillId="6" borderId="1" xfId="0" applyNumberFormat="1" applyFont="1" applyFill="1" applyBorder="1" applyAlignment="1">
      <alignment vertical="center"/>
    </xf>
    <xf numFmtId="164" fontId="22" fillId="6" borderId="1" xfId="0" applyNumberFormat="1" applyFont="1" applyFill="1" applyBorder="1" applyAlignment="1">
      <alignment wrapText="1"/>
    </xf>
    <xf numFmtId="165" fontId="6" fillId="6" borderId="1" xfId="0" applyNumberFormat="1" applyFont="1" applyFill="1" applyBorder="1"/>
    <xf numFmtId="165" fontId="16" fillId="0" borderId="1" xfId="0" applyNumberFormat="1" applyFont="1" applyBorder="1"/>
    <xf numFmtId="0" fontId="16" fillId="0" borderId="8" xfId="0" applyFont="1" applyBorder="1" applyAlignment="1">
      <alignment horizontal="center" vertical="center" wrapText="1"/>
    </xf>
    <xf numFmtId="164" fontId="5" fillId="2" borderId="1" xfId="4" applyNumberFormat="1" applyFont="1" applyFill="1" applyBorder="1" applyAlignment="1">
      <alignment horizontal="right" vertical="center"/>
    </xf>
    <xf numFmtId="167" fontId="5" fillId="0" borderId="1" xfId="4" applyNumberFormat="1" applyFont="1" applyBorder="1" applyAlignment="1">
      <alignment horizontal="right" vertical="center"/>
    </xf>
    <xf numFmtId="164" fontId="5" fillId="0" borderId="1" xfId="4" applyNumberFormat="1" applyFont="1" applyBorder="1" applyAlignment="1">
      <alignment horizontal="right" vertical="center"/>
    </xf>
    <xf numFmtId="0" fontId="1" fillId="0" borderId="0" xfId="0" applyFont="1"/>
    <xf numFmtId="167" fontId="9" fillId="0" borderId="1" xfId="4" applyNumberFormat="1" applyFont="1" applyBorder="1" applyAlignment="1">
      <alignment horizontal="right" vertical="center"/>
    </xf>
    <xf numFmtId="167" fontId="9" fillId="0" borderId="1" xfId="4" applyNumberFormat="1" applyFont="1" applyBorder="1" applyAlignment="1">
      <alignment horizontal="right" vertical="center" wrapText="1"/>
    </xf>
    <xf numFmtId="164" fontId="9" fillId="0" borderId="1" xfId="4" applyNumberFormat="1" applyFont="1" applyBorder="1" applyAlignment="1">
      <alignment horizontal="right" vertical="center"/>
    </xf>
    <xf numFmtId="168" fontId="16" fillId="6" borderId="1" xfId="4" applyNumberFormat="1" applyFont="1" applyFill="1" applyBorder="1" applyAlignment="1">
      <alignment horizontal="right" vertical="center" wrapText="1"/>
    </xf>
    <xf numFmtId="168" fontId="20" fillId="6" borderId="1" xfId="4" applyNumberFormat="1" applyFont="1" applyFill="1" applyBorder="1" applyAlignment="1">
      <alignment horizontal="right" vertical="center" wrapText="1"/>
    </xf>
    <xf numFmtId="168" fontId="10" fillId="6" borderId="1" xfId="4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9" fillId="0" borderId="0" xfId="0" applyFont="1" applyAlignment="1">
      <alignment vertical="top" wrapText="1"/>
    </xf>
    <xf numFmtId="0" fontId="4" fillId="0" borderId="2" xfId="0" applyFont="1" applyBorder="1" applyAlignment="1">
      <alignment horizontal="right" wrapText="1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/>
    </xf>
    <xf numFmtId="0" fontId="3" fillId="0" borderId="0" xfId="0" applyFont="1" applyAlignment="1">
      <alignment horizontal="right" wrapText="1"/>
    </xf>
    <xf numFmtId="0" fontId="9" fillId="0" borderId="0" xfId="0" applyFont="1"/>
    <xf numFmtId="166" fontId="4" fillId="0" borderId="2" xfId="4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6" fillId="6" borderId="1" xfId="0" applyFont="1" applyFill="1" applyBorder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Fill="1" applyAlignment="1">
      <alignment vertical="top" wrapText="1"/>
    </xf>
    <xf numFmtId="164" fontId="4" fillId="0" borderId="2" xfId="4" applyNumberFormat="1" applyFont="1" applyBorder="1" applyAlignment="1">
      <alignment horizontal="right"/>
    </xf>
    <xf numFmtId="0" fontId="25" fillId="0" borderId="0" xfId="0" applyNumberFormat="1" applyFont="1" applyFill="1" applyAlignment="1">
      <alignment horizontal="center" vertical="top" wrapText="1"/>
    </xf>
    <xf numFmtId="0" fontId="9" fillId="0" borderId="0" xfId="0" applyFont="1" applyFill="1" applyAlignment="1">
      <alignment horizontal="left" vertical="top" wrapText="1"/>
    </xf>
    <xf numFmtId="0" fontId="4" fillId="0" borderId="2" xfId="0" applyFont="1" applyFill="1" applyBorder="1" applyAlignment="1">
      <alignment horizontal="right"/>
    </xf>
    <xf numFmtId="0" fontId="24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horizontal="left"/>
    </xf>
    <xf numFmtId="0" fontId="16" fillId="0" borderId="7" xfId="0" applyFont="1" applyFill="1" applyBorder="1" applyAlignment="1">
      <alignment horizontal="left"/>
    </xf>
    <xf numFmtId="0" fontId="16" fillId="0" borderId="8" xfId="0" applyFont="1" applyFill="1" applyBorder="1" applyAlignment="1">
      <alignment horizontal="left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horizontal="center"/>
    </xf>
  </cellXfs>
  <cellStyles count="5">
    <cellStyle name="xl30" xfId="1"/>
    <cellStyle name="Обычный" xfId="0" builtinId="0"/>
    <cellStyle name="Тысячи [0]_Лист1" xfId="2"/>
    <cellStyle name="Тысячи_Лист1" xfId="3"/>
    <cellStyle name="Финансовый" xfId="4" builtinId="3"/>
  </cellStyles>
  <dxfs count="0"/>
  <tableStyles count="0" defaultTableStyle="TableStyleMedium2" defaultPivotStyle="PivotStyleLight16"/>
  <colors>
    <mruColors>
      <color rgb="FF9966FF"/>
      <color rgb="FFCC0000"/>
      <color rgb="FFFF6600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10"/>
  </sheetPr>
  <dimension ref="A1:E93"/>
  <sheetViews>
    <sheetView view="pageBreakPreview" zoomScale="160" zoomScaleNormal="130" zoomScaleSheetLayoutView="160" workbookViewId="0">
      <selection activeCell="A11" sqref="A11:E11"/>
    </sheetView>
  </sheetViews>
  <sheetFormatPr defaultRowHeight="12.75" x14ac:dyDescent="0.2"/>
  <cols>
    <col min="1" max="1" width="24.140625" customWidth="1"/>
    <col min="2" max="2" width="52.28515625" customWidth="1"/>
    <col min="3" max="3" width="14.140625" hidden="1" customWidth="1"/>
    <col min="4" max="4" width="15.7109375" hidden="1" customWidth="1"/>
    <col min="5" max="5" width="15.28515625" customWidth="1"/>
  </cols>
  <sheetData>
    <row r="1" spans="1:5" ht="15" x14ac:dyDescent="0.25">
      <c r="A1" s="223"/>
      <c r="B1" s="305" t="s">
        <v>778</v>
      </c>
      <c r="C1" s="305"/>
      <c r="D1" s="305"/>
      <c r="E1" s="305"/>
    </row>
    <row r="2" spans="1:5" ht="15" x14ac:dyDescent="0.25">
      <c r="A2" s="223"/>
      <c r="B2" s="305" t="s">
        <v>850</v>
      </c>
      <c r="C2" s="305"/>
      <c r="D2" s="305"/>
      <c r="E2" s="305"/>
    </row>
    <row r="3" spans="1:5" ht="15" x14ac:dyDescent="0.25">
      <c r="A3" s="223"/>
      <c r="B3" s="305" t="s">
        <v>847</v>
      </c>
      <c r="C3" s="305"/>
      <c r="D3" s="305"/>
      <c r="E3" s="305"/>
    </row>
    <row r="4" spans="1:5" ht="15" x14ac:dyDescent="0.25">
      <c r="A4" s="223"/>
      <c r="B4" s="305" t="s">
        <v>726</v>
      </c>
      <c r="C4" s="305"/>
      <c r="D4" s="305"/>
      <c r="E4" s="305"/>
    </row>
    <row r="5" spans="1:5" ht="15" x14ac:dyDescent="0.25">
      <c r="A5" s="223"/>
      <c r="B5" s="305" t="s">
        <v>727</v>
      </c>
      <c r="C5" s="305"/>
      <c r="D5" s="305"/>
      <c r="E5" s="305"/>
    </row>
    <row r="6" spans="1:5" ht="15" x14ac:dyDescent="0.25">
      <c r="A6" s="305" t="s">
        <v>728</v>
      </c>
      <c r="B6" s="305"/>
      <c r="C6" s="305"/>
      <c r="D6" s="305"/>
      <c r="E6" s="305"/>
    </row>
    <row r="7" spans="1:5" ht="15" x14ac:dyDescent="0.25">
      <c r="A7" s="305" t="s">
        <v>729</v>
      </c>
      <c r="B7" s="305"/>
      <c r="C7" s="305"/>
      <c r="D7" s="305"/>
      <c r="E7" s="305"/>
    </row>
    <row r="10" spans="1:5" ht="15" x14ac:dyDescent="0.25">
      <c r="A10" s="305" t="s">
        <v>780</v>
      </c>
      <c r="B10" s="305"/>
      <c r="C10" s="305"/>
      <c r="D10" s="305"/>
      <c r="E10" s="305"/>
    </row>
    <row r="11" spans="1:5" ht="15" x14ac:dyDescent="0.25">
      <c r="A11" s="305" t="s">
        <v>850</v>
      </c>
      <c r="B11" s="305"/>
      <c r="C11" s="305"/>
      <c r="D11" s="305"/>
      <c r="E11" s="305"/>
    </row>
    <row r="12" spans="1:5" ht="15" x14ac:dyDescent="0.25">
      <c r="A12" s="305" t="s">
        <v>725</v>
      </c>
      <c r="B12" s="305"/>
      <c r="C12" s="305"/>
      <c r="D12" s="305"/>
      <c r="E12" s="305"/>
    </row>
    <row r="13" spans="1:5" ht="15" x14ac:dyDescent="0.25">
      <c r="A13" s="305" t="s">
        <v>110</v>
      </c>
      <c r="B13" s="305"/>
      <c r="C13" s="305"/>
      <c r="D13" s="305"/>
      <c r="E13" s="305"/>
    </row>
    <row r="14" spans="1:5" ht="15" x14ac:dyDescent="0.25">
      <c r="A14" s="305" t="s">
        <v>537</v>
      </c>
      <c r="B14" s="305"/>
      <c r="C14" s="305"/>
      <c r="D14" s="305"/>
      <c r="E14" s="305"/>
    </row>
    <row r="15" spans="1:5" ht="9" customHeight="1" x14ac:dyDescent="0.25">
      <c r="A15" s="1"/>
      <c r="B15" s="1"/>
      <c r="C15" s="1"/>
      <c r="D15" s="218"/>
      <c r="E15" s="218"/>
    </row>
    <row r="16" spans="1:5" ht="14.25" x14ac:dyDescent="0.2">
      <c r="A16" s="308" t="s">
        <v>473</v>
      </c>
      <c r="B16" s="308"/>
      <c r="C16" s="308"/>
      <c r="D16" s="308"/>
      <c r="E16" s="308"/>
    </row>
    <row r="17" spans="1:5" ht="15.75" customHeight="1" x14ac:dyDescent="0.2">
      <c r="A17" s="308" t="s">
        <v>474</v>
      </c>
      <c r="B17" s="308"/>
      <c r="C17" s="308"/>
      <c r="D17" s="308"/>
      <c r="E17" s="308"/>
    </row>
    <row r="18" spans="1:5" ht="14.25" x14ac:dyDescent="0.2">
      <c r="A18" s="308" t="s">
        <v>538</v>
      </c>
      <c r="B18" s="308"/>
      <c r="C18" s="308"/>
      <c r="D18" s="308"/>
      <c r="E18" s="308"/>
    </row>
    <row r="19" spans="1:5" ht="9" customHeight="1" x14ac:dyDescent="0.2">
      <c r="A19" s="307" t="s">
        <v>475</v>
      </c>
      <c r="B19" s="307"/>
      <c r="C19" s="307"/>
      <c r="D19" s="307"/>
      <c r="E19" s="307"/>
    </row>
    <row r="20" spans="1:5" ht="36" x14ac:dyDescent="0.2">
      <c r="A20" s="58" t="s">
        <v>476</v>
      </c>
      <c r="B20" s="58" t="s">
        <v>286</v>
      </c>
      <c r="C20" s="58" t="s">
        <v>545</v>
      </c>
      <c r="D20" s="58" t="s">
        <v>316</v>
      </c>
      <c r="E20" s="58" t="s">
        <v>545</v>
      </c>
    </row>
    <row r="21" spans="1:5" ht="19.5" customHeight="1" x14ac:dyDescent="0.2">
      <c r="A21" s="110" t="s">
        <v>477</v>
      </c>
      <c r="B21" s="114" t="s">
        <v>478</v>
      </c>
      <c r="C21" s="115">
        <f>C22+C24+C26+C31+C35+C36+C41+C43+C44+C47+C48</f>
        <v>2396010</v>
      </c>
      <c r="D21" s="115">
        <f>E21-C21</f>
        <v>0</v>
      </c>
      <c r="E21" s="115">
        <f>E22+E24+E26+E31+E35+E36+E41+E43+E44+E47+E48</f>
        <v>2396010</v>
      </c>
    </row>
    <row r="22" spans="1:5" s="31" customFormat="1" x14ac:dyDescent="0.2">
      <c r="A22" s="60" t="s">
        <v>479</v>
      </c>
      <c r="B22" s="57" t="s">
        <v>480</v>
      </c>
      <c r="C22" s="113">
        <f>C23</f>
        <v>1081074</v>
      </c>
      <c r="D22" s="113">
        <f>E22-C22</f>
        <v>0</v>
      </c>
      <c r="E22" s="113">
        <f>E23</f>
        <v>1081074</v>
      </c>
    </row>
    <row r="23" spans="1:5" s="31" customFormat="1" x14ac:dyDescent="0.2">
      <c r="A23" s="75" t="s">
        <v>481</v>
      </c>
      <c r="B23" s="104" t="s">
        <v>482</v>
      </c>
      <c r="C23" s="111">
        <f>1068074+13000</f>
        <v>1081074</v>
      </c>
      <c r="D23" s="113">
        <f t="shared" ref="D23:D48" si="0">E23-C23</f>
        <v>0</v>
      </c>
      <c r="E23" s="111">
        <f>1068074+13000</f>
        <v>1081074</v>
      </c>
    </row>
    <row r="24" spans="1:5" s="31" customFormat="1" ht="25.5" x14ac:dyDescent="0.2">
      <c r="A24" s="11" t="s">
        <v>145</v>
      </c>
      <c r="B24" s="57" t="s">
        <v>146</v>
      </c>
      <c r="C24" s="113">
        <f>C25</f>
        <v>19534</v>
      </c>
      <c r="D24" s="113">
        <f t="shared" si="0"/>
        <v>0</v>
      </c>
      <c r="E24" s="113">
        <f>E25</f>
        <v>19534</v>
      </c>
    </row>
    <row r="25" spans="1:5" s="31" customFormat="1" ht="25.5" x14ac:dyDescent="0.2">
      <c r="A25" s="75" t="s">
        <v>122</v>
      </c>
      <c r="B25" s="104" t="s">
        <v>497</v>
      </c>
      <c r="C25" s="111">
        <v>19534</v>
      </c>
      <c r="D25" s="113">
        <f t="shared" si="0"/>
        <v>0</v>
      </c>
      <c r="E25" s="111">
        <v>19534</v>
      </c>
    </row>
    <row r="26" spans="1:5" s="31" customFormat="1" ht="12.75" customHeight="1" x14ac:dyDescent="0.2">
      <c r="A26" s="11" t="s">
        <v>483</v>
      </c>
      <c r="B26" s="57" t="s">
        <v>484</v>
      </c>
      <c r="C26" s="113">
        <f>C27+C28+C29+C30</f>
        <v>595059</v>
      </c>
      <c r="D26" s="113">
        <f t="shared" si="0"/>
        <v>0</v>
      </c>
      <c r="E26" s="113">
        <f>E27+E28+E29+E30</f>
        <v>595059</v>
      </c>
    </row>
    <row r="27" spans="1:5" s="31" customFormat="1" ht="25.5" x14ac:dyDescent="0.2">
      <c r="A27" s="75" t="s">
        <v>485</v>
      </c>
      <c r="B27" s="104" t="s">
        <v>486</v>
      </c>
      <c r="C27" s="111">
        <f>460151+32000</f>
        <v>492151</v>
      </c>
      <c r="D27" s="113">
        <f t="shared" si="0"/>
        <v>0</v>
      </c>
      <c r="E27" s="111">
        <f>460151+32000</f>
        <v>492151</v>
      </c>
    </row>
    <row r="28" spans="1:5" s="31" customFormat="1" ht="25.5" x14ac:dyDescent="0.2">
      <c r="A28" s="75" t="s">
        <v>487</v>
      </c>
      <c r="B28" s="104" t="s">
        <v>0</v>
      </c>
      <c r="C28" s="111">
        <v>96138</v>
      </c>
      <c r="D28" s="113">
        <f t="shared" si="0"/>
        <v>0</v>
      </c>
      <c r="E28" s="111">
        <v>96138</v>
      </c>
    </row>
    <row r="29" spans="1:5" s="31" customFormat="1" x14ac:dyDescent="0.2">
      <c r="A29" s="75" t="s">
        <v>1</v>
      </c>
      <c r="B29" s="104" t="s">
        <v>2</v>
      </c>
      <c r="C29" s="111">
        <v>4515</v>
      </c>
      <c r="D29" s="113">
        <f t="shared" si="0"/>
        <v>0</v>
      </c>
      <c r="E29" s="111">
        <v>4515</v>
      </c>
    </row>
    <row r="30" spans="1:5" s="31" customFormat="1" ht="25.5" x14ac:dyDescent="0.2">
      <c r="A30" s="15" t="s">
        <v>123</v>
      </c>
      <c r="B30" s="104" t="s">
        <v>182</v>
      </c>
      <c r="C30" s="111">
        <v>2255</v>
      </c>
      <c r="D30" s="113">
        <f t="shared" si="0"/>
        <v>0</v>
      </c>
      <c r="E30" s="111">
        <v>2255</v>
      </c>
    </row>
    <row r="31" spans="1:5" s="31" customFormat="1" ht="14.25" customHeight="1" x14ac:dyDescent="0.2">
      <c r="A31" s="11" t="s">
        <v>3</v>
      </c>
      <c r="B31" s="57" t="s">
        <v>4</v>
      </c>
      <c r="C31" s="113">
        <f>C32+C33+C34</f>
        <v>421657</v>
      </c>
      <c r="D31" s="113">
        <f t="shared" si="0"/>
        <v>0</v>
      </c>
      <c r="E31" s="113">
        <f>E32+E33+E34</f>
        <v>421657</v>
      </c>
    </row>
    <row r="32" spans="1:5" s="31" customFormat="1" x14ac:dyDescent="0.2">
      <c r="A32" s="75" t="s">
        <v>5</v>
      </c>
      <c r="B32" s="104" t="s">
        <v>6</v>
      </c>
      <c r="C32" s="111">
        <v>64981</v>
      </c>
      <c r="D32" s="113">
        <f t="shared" si="0"/>
        <v>0</v>
      </c>
      <c r="E32" s="111">
        <v>64981</v>
      </c>
    </row>
    <row r="33" spans="1:5" s="31" customFormat="1" x14ac:dyDescent="0.2">
      <c r="A33" s="75" t="s">
        <v>147</v>
      </c>
      <c r="B33" s="104" t="s">
        <v>148</v>
      </c>
      <c r="C33" s="111">
        <f>91300+19000</f>
        <v>110300</v>
      </c>
      <c r="D33" s="113">
        <f t="shared" si="0"/>
        <v>0</v>
      </c>
      <c r="E33" s="111">
        <f>91300+19000</f>
        <v>110300</v>
      </c>
    </row>
    <row r="34" spans="1:5" s="31" customFormat="1" x14ac:dyDescent="0.2">
      <c r="A34" s="75" t="s">
        <v>7</v>
      </c>
      <c r="B34" s="104" t="s">
        <v>8</v>
      </c>
      <c r="C34" s="111">
        <f>210376+36000</f>
        <v>246376</v>
      </c>
      <c r="D34" s="113">
        <f t="shared" si="0"/>
        <v>0</v>
      </c>
      <c r="E34" s="111">
        <f>210376+36000</f>
        <v>246376</v>
      </c>
    </row>
    <row r="35" spans="1:5" s="31" customFormat="1" ht="13.5" customHeight="1" x14ac:dyDescent="0.2">
      <c r="A35" s="11" t="s">
        <v>9</v>
      </c>
      <c r="B35" s="57" t="s">
        <v>10</v>
      </c>
      <c r="C35" s="113">
        <v>66325</v>
      </c>
      <c r="D35" s="113">
        <f t="shared" si="0"/>
        <v>0</v>
      </c>
      <c r="E35" s="113">
        <v>66325</v>
      </c>
    </row>
    <row r="36" spans="1:5" s="31" customFormat="1" ht="24" customHeight="1" x14ac:dyDescent="0.2">
      <c r="A36" s="11" t="s">
        <v>11</v>
      </c>
      <c r="B36" s="57" t="s">
        <v>12</v>
      </c>
      <c r="C36" s="113">
        <f>C37+C38+C39+C40</f>
        <v>117161</v>
      </c>
      <c r="D36" s="113">
        <f t="shared" si="0"/>
        <v>0</v>
      </c>
      <c r="E36" s="113">
        <f>E37+E38+E39+E40</f>
        <v>117161</v>
      </c>
    </row>
    <row r="37" spans="1:5" s="31" customFormat="1" ht="76.5" x14ac:dyDescent="0.2">
      <c r="A37" s="75" t="s">
        <v>124</v>
      </c>
      <c r="B37" s="104" t="s">
        <v>546</v>
      </c>
      <c r="C37" s="111">
        <v>100563</v>
      </c>
      <c r="D37" s="113">
        <f t="shared" si="0"/>
        <v>0</v>
      </c>
      <c r="E37" s="111">
        <v>100563</v>
      </c>
    </row>
    <row r="38" spans="1:5" s="31" customFormat="1" ht="51" customHeight="1" x14ac:dyDescent="0.2">
      <c r="A38" s="75" t="s">
        <v>98</v>
      </c>
      <c r="B38" s="104" t="s">
        <v>120</v>
      </c>
      <c r="C38" s="111">
        <v>6000</v>
      </c>
      <c r="D38" s="113">
        <f t="shared" si="0"/>
        <v>0</v>
      </c>
      <c r="E38" s="111">
        <v>6000</v>
      </c>
    </row>
    <row r="39" spans="1:5" s="31" customFormat="1" ht="63" customHeight="1" x14ac:dyDescent="0.2">
      <c r="A39" s="15" t="s">
        <v>284</v>
      </c>
      <c r="B39" s="104" t="s">
        <v>285</v>
      </c>
      <c r="C39" s="111">
        <v>9968</v>
      </c>
      <c r="D39" s="113">
        <f t="shared" si="0"/>
        <v>0</v>
      </c>
      <c r="E39" s="111">
        <v>9968</v>
      </c>
    </row>
    <row r="40" spans="1:5" s="31" customFormat="1" ht="36.75" customHeight="1" x14ac:dyDescent="0.2">
      <c r="A40" s="75" t="s">
        <v>260</v>
      </c>
      <c r="B40" s="104" t="s">
        <v>263</v>
      </c>
      <c r="C40" s="111">
        <v>630</v>
      </c>
      <c r="D40" s="113">
        <f t="shared" si="0"/>
        <v>0</v>
      </c>
      <c r="E40" s="111">
        <v>630</v>
      </c>
    </row>
    <row r="41" spans="1:5" s="31" customFormat="1" ht="14.25" customHeight="1" x14ac:dyDescent="0.2">
      <c r="A41" s="11" t="s">
        <v>13</v>
      </c>
      <c r="B41" s="57" t="s">
        <v>14</v>
      </c>
      <c r="C41" s="113">
        <f>C42</f>
        <v>3100</v>
      </c>
      <c r="D41" s="113">
        <f t="shared" si="0"/>
        <v>0</v>
      </c>
      <c r="E41" s="113">
        <f>E42</f>
        <v>3100</v>
      </c>
    </row>
    <row r="42" spans="1:5" s="31" customFormat="1" x14ac:dyDescent="0.2">
      <c r="A42" s="75" t="s">
        <v>15</v>
      </c>
      <c r="B42" s="104" t="s">
        <v>16</v>
      </c>
      <c r="C42" s="111">
        <v>3100</v>
      </c>
      <c r="D42" s="113">
        <f t="shared" si="0"/>
        <v>0</v>
      </c>
      <c r="E42" s="111">
        <v>3100</v>
      </c>
    </row>
    <row r="43" spans="1:5" s="31" customFormat="1" ht="25.5" x14ac:dyDescent="0.2">
      <c r="A43" s="11" t="s">
        <v>125</v>
      </c>
      <c r="B43" s="57" t="s">
        <v>287</v>
      </c>
      <c r="C43" s="113">
        <v>700</v>
      </c>
      <c r="D43" s="113">
        <f t="shared" si="0"/>
        <v>0</v>
      </c>
      <c r="E43" s="113">
        <v>700</v>
      </c>
    </row>
    <row r="44" spans="1:5" s="31" customFormat="1" ht="15" customHeight="1" x14ac:dyDescent="0.2">
      <c r="A44" s="11" t="s">
        <v>17</v>
      </c>
      <c r="B44" s="57" t="s">
        <v>18</v>
      </c>
      <c r="C44" s="113">
        <f>C45+C46</f>
        <v>30000</v>
      </c>
      <c r="D44" s="113">
        <f t="shared" si="0"/>
        <v>0</v>
      </c>
      <c r="E44" s="113">
        <f>E45+E46</f>
        <v>30000</v>
      </c>
    </row>
    <row r="45" spans="1:5" s="31" customFormat="1" ht="76.5" x14ac:dyDescent="0.2">
      <c r="A45" s="75" t="s">
        <v>134</v>
      </c>
      <c r="B45" s="104" t="s">
        <v>547</v>
      </c>
      <c r="C45" s="111">
        <v>8000</v>
      </c>
      <c r="D45" s="113">
        <f t="shared" si="0"/>
        <v>0</v>
      </c>
      <c r="E45" s="111">
        <v>8000</v>
      </c>
    </row>
    <row r="46" spans="1:5" s="31" customFormat="1" ht="39" customHeight="1" x14ac:dyDescent="0.2">
      <c r="A46" s="75" t="s">
        <v>19</v>
      </c>
      <c r="B46" s="104" t="s">
        <v>20</v>
      </c>
      <c r="C46" s="111">
        <v>22000</v>
      </c>
      <c r="D46" s="113">
        <f t="shared" si="0"/>
        <v>0</v>
      </c>
      <c r="E46" s="111">
        <v>22000</v>
      </c>
    </row>
    <row r="47" spans="1:5" s="31" customFormat="1" ht="14.25" customHeight="1" x14ac:dyDescent="0.2">
      <c r="A47" s="60" t="s">
        <v>21</v>
      </c>
      <c r="B47" s="57" t="s">
        <v>22</v>
      </c>
      <c r="C47" s="113">
        <v>41200</v>
      </c>
      <c r="D47" s="113">
        <f t="shared" si="0"/>
        <v>0</v>
      </c>
      <c r="E47" s="113">
        <v>41200</v>
      </c>
    </row>
    <row r="48" spans="1:5" s="31" customFormat="1" ht="15.75" customHeight="1" x14ac:dyDescent="0.2">
      <c r="A48" s="13" t="s">
        <v>150</v>
      </c>
      <c r="B48" s="57" t="s">
        <v>149</v>
      </c>
      <c r="C48" s="113">
        <v>20200</v>
      </c>
      <c r="D48" s="113">
        <f t="shared" si="0"/>
        <v>0</v>
      </c>
      <c r="E48" s="113">
        <v>20200</v>
      </c>
    </row>
    <row r="49" spans="1:5" s="31" customFormat="1" ht="14.25" customHeight="1" x14ac:dyDescent="0.2">
      <c r="A49" s="110" t="s">
        <v>23</v>
      </c>
      <c r="B49" s="114" t="s">
        <v>24</v>
      </c>
      <c r="C49" s="116">
        <f>C50+C53+C61+C70</f>
        <v>2602297.02</v>
      </c>
      <c r="D49" s="116">
        <f>E49-C49</f>
        <v>435302.86526999949</v>
      </c>
      <c r="E49" s="116">
        <f>E50+E53+E61+E70</f>
        <v>3037599.8852699995</v>
      </c>
    </row>
    <row r="50" spans="1:5" s="8" customFormat="1" ht="25.5" x14ac:dyDescent="0.2">
      <c r="A50" s="224" t="s">
        <v>524</v>
      </c>
      <c r="B50" s="181" t="s">
        <v>25</v>
      </c>
      <c r="C50" s="189">
        <f>C51+C52</f>
        <v>227744</v>
      </c>
      <c r="D50" s="189">
        <f>E50-C50</f>
        <v>0</v>
      </c>
      <c r="E50" s="189">
        <f>SUM(E51:E52)</f>
        <v>227744</v>
      </c>
    </row>
    <row r="51" spans="1:5" s="8" customFormat="1" ht="36.75" customHeight="1" x14ac:dyDescent="0.2">
      <c r="A51" s="225" t="s">
        <v>525</v>
      </c>
      <c r="B51" s="226" t="s">
        <v>723</v>
      </c>
      <c r="C51" s="188">
        <v>167744</v>
      </c>
      <c r="D51" s="189">
        <f t="shared" ref="D51:D71" si="1">E51-C51</f>
        <v>0</v>
      </c>
      <c r="E51" s="188">
        <v>167744</v>
      </c>
    </row>
    <row r="52" spans="1:5" s="8" customFormat="1" ht="30.75" customHeight="1" x14ac:dyDescent="0.2">
      <c r="A52" s="225" t="s">
        <v>715</v>
      </c>
      <c r="B52" s="226" t="s">
        <v>716</v>
      </c>
      <c r="C52" s="188">
        <v>60000</v>
      </c>
      <c r="D52" s="189">
        <f t="shared" si="1"/>
        <v>0</v>
      </c>
      <c r="E52" s="188">
        <v>60000</v>
      </c>
    </row>
    <row r="53" spans="1:5" s="8" customFormat="1" ht="27" customHeight="1" x14ac:dyDescent="0.2">
      <c r="A53" s="224" t="s">
        <v>526</v>
      </c>
      <c r="B53" s="181" t="s">
        <v>47</v>
      </c>
      <c r="C53" s="189">
        <f>SUM(C54:C60)</f>
        <v>151753.82</v>
      </c>
      <c r="D53" s="189">
        <f t="shared" si="1"/>
        <v>268714.61427000008</v>
      </c>
      <c r="E53" s="189">
        <f>SUM(E54:E60)</f>
        <v>420468.43427000009</v>
      </c>
    </row>
    <row r="54" spans="1:5" s="8" customFormat="1" ht="76.5" x14ac:dyDescent="0.2">
      <c r="A54" s="225" t="s">
        <v>527</v>
      </c>
      <c r="B54" s="226" t="s">
        <v>763</v>
      </c>
      <c r="C54" s="188">
        <v>151753.82</v>
      </c>
      <c r="D54" s="189">
        <f t="shared" si="1"/>
        <v>150000</v>
      </c>
      <c r="E54" s="188">
        <f>151753.82+150000</f>
        <v>301753.82</v>
      </c>
    </row>
    <row r="55" spans="1:5" s="8" customFormat="1" ht="39.75" customHeight="1" x14ac:dyDescent="0.2">
      <c r="A55" s="225" t="s">
        <v>743</v>
      </c>
      <c r="B55" s="226" t="s">
        <v>744</v>
      </c>
      <c r="C55" s="188"/>
      <c r="D55" s="189"/>
      <c r="E55" s="188">
        <v>1711.5</v>
      </c>
    </row>
    <row r="56" spans="1:5" s="8" customFormat="1" ht="65.25" customHeight="1" x14ac:dyDescent="0.2">
      <c r="A56" s="225" t="s">
        <v>737</v>
      </c>
      <c r="B56" s="226" t="s">
        <v>738</v>
      </c>
      <c r="C56" s="188"/>
      <c r="D56" s="189"/>
      <c r="E56" s="188">
        <v>351.07499999999999</v>
      </c>
    </row>
    <row r="57" spans="1:5" s="8" customFormat="1" ht="25.5" customHeight="1" x14ac:dyDescent="0.2">
      <c r="A57" s="225" t="s">
        <v>731</v>
      </c>
      <c r="B57" s="226" t="s">
        <v>732</v>
      </c>
      <c r="C57" s="188"/>
      <c r="D57" s="189"/>
      <c r="E57" s="188">
        <v>30664.167000000001</v>
      </c>
    </row>
    <row r="58" spans="1:5" s="8" customFormat="1" ht="25.5" customHeight="1" x14ac:dyDescent="0.2">
      <c r="A58" s="75" t="s">
        <v>750</v>
      </c>
      <c r="B58" s="104" t="s">
        <v>751</v>
      </c>
      <c r="C58" s="188"/>
      <c r="D58" s="189"/>
      <c r="E58" s="188">
        <v>69.892470000000003</v>
      </c>
    </row>
    <row r="59" spans="1:5" s="8" customFormat="1" ht="25.5" customHeight="1" x14ac:dyDescent="0.2">
      <c r="A59" s="75" t="s">
        <v>757</v>
      </c>
      <c r="B59" s="104" t="s">
        <v>758</v>
      </c>
      <c r="C59" s="188"/>
      <c r="D59" s="189"/>
      <c r="E59" s="188">
        <v>85917.979800000001</v>
      </c>
    </row>
    <row r="60" spans="1:5" s="8" customFormat="1" ht="17.25" customHeight="1" x14ac:dyDescent="0.2">
      <c r="A60" s="225" t="s">
        <v>718</v>
      </c>
      <c r="B60" s="226" t="s">
        <v>736</v>
      </c>
      <c r="C60" s="188">
        <v>0</v>
      </c>
      <c r="D60" s="188">
        <f t="shared" si="1"/>
        <v>0</v>
      </c>
      <c r="E60" s="188">
        <f>50000-50000</f>
        <v>0</v>
      </c>
    </row>
    <row r="61" spans="1:5" s="8" customFormat="1" ht="23.25" customHeight="1" x14ac:dyDescent="0.2">
      <c r="A61" s="224" t="s">
        <v>528</v>
      </c>
      <c r="B61" s="181" t="s">
        <v>31</v>
      </c>
      <c r="C61" s="189">
        <f>C62+C68+C69</f>
        <v>1722556.2000000002</v>
      </c>
      <c r="D61" s="189">
        <f t="shared" si="1"/>
        <v>115752.22999999975</v>
      </c>
      <c r="E61" s="189">
        <f>E62+E68+E69</f>
        <v>1838308.43</v>
      </c>
    </row>
    <row r="62" spans="1:5" s="8" customFormat="1" ht="25.5" customHeight="1" x14ac:dyDescent="0.2">
      <c r="A62" s="156" t="s">
        <v>529</v>
      </c>
      <c r="B62" s="155" t="s">
        <v>135</v>
      </c>
      <c r="C62" s="190">
        <f>C63+C64+C65+C66+C67</f>
        <v>1703366.7000000002</v>
      </c>
      <c r="D62" s="189">
        <f t="shared" si="1"/>
        <v>115752.22999999975</v>
      </c>
      <c r="E62" s="190">
        <f>E63+E64+E65+E66+E67</f>
        <v>1819118.93</v>
      </c>
    </row>
    <row r="63" spans="1:5" s="8" customFormat="1" ht="63.75" x14ac:dyDescent="0.2">
      <c r="A63" s="225" t="s">
        <v>530</v>
      </c>
      <c r="B63" s="226" t="s">
        <v>183</v>
      </c>
      <c r="C63" s="188">
        <v>757994</v>
      </c>
      <c r="D63" s="189">
        <f t="shared" si="1"/>
        <v>436</v>
      </c>
      <c r="E63" s="188">
        <f>757994+436</f>
        <v>758430</v>
      </c>
    </row>
    <row r="64" spans="1:5" s="8" customFormat="1" ht="77.25" customHeight="1" x14ac:dyDescent="0.2">
      <c r="A64" s="225" t="s">
        <v>531</v>
      </c>
      <c r="B64" s="226" t="s">
        <v>539</v>
      </c>
      <c r="C64" s="188">
        <v>895221.6</v>
      </c>
      <c r="D64" s="189">
        <f t="shared" si="1"/>
        <v>121377.09999999998</v>
      </c>
      <c r="E64" s="188">
        <f>895221.6+121377.1</f>
        <v>1016598.7</v>
      </c>
    </row>
    <row r="65" spans="1:5" s="8" customFormat="1" ht="38.25" x14ac:dyDescent="0.2">
      <c r="A65" s="225" t="s">
        <v>532</v>
      </c>
      <c r="B65" s="226" t="s">
        <v>184</v>
      </c>
      <c r="C65" s="188">
        <v>9588.1</v>
      </c>
      <c r="D65" s="189">
        <f t="shared" si="1"/>
        <v>-6060.8700000000008</v>
      </c>
      <c r="E65" s="188">
        <f>9588.1-0.02-6060.85</f>
        <v>3527.2299999999996</v>
      </c>
    </row>
    <row r="66" spans="1:5" s="8" customFormat="1" ht="38.25" x14ac:dyDescent="0.2">
      <c r="A66" s="225" t="s">
        <v>533</v>
      </c>
      <c r="B66" s="226" t="s">
        <v>185</v>
      </c>
      <c r="C66" s="188">
        <v>38369</v>
      </c>
      <c r="D66" s="189">
        <f t="shared" si="1"/>
        <v>0</v>
      </c>
      <c r="E66" s="188">
        <v>38369</v>
      </c>
    </row>
    <row r="67" spans="1:5" s="8" customFormat="1" ht="38.25" x14ac:dyDescent="0.2">
      <c r="A67" s="225" t="s">
        <v>534</v>
      </c>
      <c r="B67" s="226" t="s">
        <v>62</v>
      </c>
      <c r="C67" s="188">
        <v>2194</v>
      </c>
      <c r="D67" s="189">
        <f t="shared" si="1"/>
        <v>0</v>
      </c>
      <c r="E67" s="188">
        <v>2194</v>
      </c>
    </row>
    <row r="68" spans="1:5" s="8" customFormat="1" ht="38.25" customHeight="1" x14ac:dyDescent="0.2">
      <c r="A68" s="156" t="s">
        <v>535</v>
      </c>
      <c r="B68" s="155" t="s">
        <v>540</v>
      </c>
      <c r="C68" s="190">
        <v>19000</v>
      </c>
      <c r="D68" s="189">
        <f t="shared" si="1"/>
        <v>0</v>
      </c>
      <c r="E68" s="190">
        <v>19000</v>
      </c>
    </row>
    <row r="69" spans="1:5" s="8" customFormat="1" ht="50.25" customHeight="1" x14ac:dyDescent="0.2">
      <c r="A69" s="156" t="s">
        <v>536</v>
      </c>
      <c r="B69" s="155" t="s">
        <v>288</v>
      </c>
      <c r="C69" s="190">
        <v>189.5</v>
      </c>
      <c r="D69" s="189">
        <f t="shared" si="1"/>
        <v>0</v>
      </c>
      <c r="E69" s="190">
        <v>189.5</v>
      </c>
    </row>
    <row r="70" spans="1:5" s="8" customFormat="1" x14ac:dyDescent="0.2">
      <c r="A70" s="224" t="s">
        <v>541</v>
      </c>
      <c r="B70" s="181" t="s">
        <v>542</v>
      </c>
      <c r="C70" s="175">
        <f>C71</f>
        <v>500243</v>
      </c>
      <c r="D70" s="189">
        <f t="shared" si="1"/>
        <v>50836.02099999995</v>
      </c>
      <c r="E70" s="175">
        <f>E71+E72+E73</f>
        <v>551079.02099999995</v>
      </c>
    </row>
    <row r="71" spans="1:5" s="8" customFormat="1" ht="51" customHeight="1" x14ac:dyDescent="0.2">
      <c r="A71" s="225" t="s">
        <v>543</v>
      </c>
      <c r="B71" s="226" t="s">
        <v>544</v>
      </c>
      <c r="C71" s="188">
        <v>500243</v>
      </c>
      <c r="D71" s="189">
        <f t="shared" si="1"/>
        <v>0</v>
      </c>
      <c r="E71" s="188">
        <v>500243</v>
      </c>
    </row>
    <row r="72" spans="1:5" s="8" customFormat="1" ht="39.75" customHeight="1" x14ac:dyDescent="0.2">
      <c r="A72" s="75" t="s">
        <v>766</v>
      </c>
      <c r="B72" s="104" t="s">
        <v>767</v>
      </c>
      <c r="C72" s="188"/>
      <c r="D72" s="189"/>
      <c r="E72" s="188">
        <v>50000</v>
      </c>
    </row>
    <row r="73" spans="1:5" s="8" customFormat="1" ht="39.75" customHeight="1" x14ac:dyDescent="0.2">
      <c r="A73" s="75" t="s">
        <v>768</v>
      </c>
      <c r="B73" s="104" t="s">
        <v>769</v>
      </c>
      <c r="C73" s="188"/>
      <c r="D73" s="189"/>
      <c r="E73" s="188">
        <v>836.02099999999996</v>
      </c>
    </row>
    <row r="74" spans="1:5" ht="14.25" x14ac:dyDescent="0.2">
      <c r="A74" s="112" t="s">
        <v>106</v>
      </c>
      <c r="B74" s="114" t="s">
        <v>107</v>
      </c>
      <c r="C74" s="116">
        <f>C21+C49</f>
        <v>4998307.0199999996</v>
      </c>
      <c r="D74" s="116">
        <f>E74-C74</f>
        <v>435302.86526999995</v>
      </c>
      <c r="E74" s="116">
        <f>E21+E49</f>
        <v>5433609.8852699995</v>
      </c>
    </row>
    <row r="75" spans="1:5" ht="15.75" customHeight="1" x14ac:dyDescent="0.2"/>
    <row r="76" spans="1:5" ht="36.75" customHeight="1" x14ac:dyDescent="0.2">
      <c r="A76" s="306"/>
      <c r="B76" s="306"/>
      <c r="C76" s="306"/>
      <c r="D76" s="217"/>
      <c r="E76" s="217"/>
    </row>
    <row r="93" spans="2:2" x14ac:dyDescent="0.2">
      <c r="B93" t="s">
        <v>361</v>
      </c>
    </row>
  </sheetData>
  <mergeCells count="17">
    <mergeCell ref="A6:E6"/>
    <mergeCell ref="A7:E7"/>
    <mergeCell ref="A76:C76"/>
    <mergeCell ref="A19:E19"/>
    <mergeCell ref="A18:E18"/>
    <mergeCell ref="A17:E17"/>
    <mergeCell ref="A16:E16"/>
    <mergeCell ref="A10:E10"/>
    <mergeCell ref="A11:E11"/>
    <mergeCell ref="A12:E12"/>
    <mergeCell ref="A13:E13"/>
    <mergeCell ref="A14:E14"/>
    <mergeCell ref="B1:E1"/>
    <mergeCell ref="B2:E2"/>
    <mergeCell ref="B3:E3"/>
    <mergeCell ref="B4:E4"/>
    <mergeCell ref="B5:E5"/>
  </mergeCells>
  <phoneticPr fontId="2" type="noConversion"/>
  <pageMargins left="0.59055118110236227" right="0.39370078740157483" top="0.59055118110236227" bottom="0.47244094488188981" header="0" footer="0"/>
  <pageSetup paperSize="9" orientation="portrait" r:id="rId1"/>
  <headerFooter alignWithMargins="0">
    <oddFooter>&amp;C&amp;P</oddFooter>
  </headerFooter>
  <rowBreaks count="2" manualBreakCount="2">
    <brk id="39" max="4" man="1"/>
    <brk id="87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indexed="49"/>
  </sheetPr>
  <dimension ref="A1:D57"/>
  <sheetViews>
    <sheetView view="pageBreakPreview" topLeftCell="A19" zoomScale="150" zoomScaleNormal="100" zoomScaleSheetLayoutView="150" workbookViewId="0">
      <selection activeCell="A10" sqref="A10:D10"/>
    </sheetView>
  </sheetViews>
  <sheetFormatPr defaultRowHeight="12.75" x14ac:dyDescent="0.2"/>
  <cols>
    <col min="1" max="1" width="28.42578125" customWidth="1"/>
    <col min="2" max="2" width="55.5703125" customWidth="1"/>
    <col min="3" max="3" width="17" customWidth="1"/>
    <col min="4" max="4" width="16.42578125" customWidth="1"/>
  </cols>
  <sheetData>
    <row r="1" spans="1:4" ht="15" x14ac:dyDescent="0.25">
      <c r="B1" s="314" t="s">
        <v>842</v>
      </c>
      <c r="C1" s="314"/>
      <c r="D1" s="314"/>
    </row>
    <row r="2" spans="1:4" ht="15" x14ac:dyDescent="0.25">
      <c r="B2" s="314" t="s">
        <v>848</v>
      </c>
      <c r="C2" s="314"/>
      <c r="D2" s="314"/>
    </row>
    <row r="3" spans="1:4" ht="15" x14ac:dyDescent="0.25">
      <c r="B3" s="314" t="s">
        <v>847</v>
      </c>
      <c r="C3" s="314"/>
      <c r="D3" s="314"/>
    </row>
    <row r="4" spans="1:4" ht="15" x14ac:dyDescent="0.25">
      <c r="B4" s="314" t="s">
        <v>726</v>
      </c>
      <c r="C4" s="314"/>
      <c r="D4" s="314"/>
    </row>
    <row r="5" spans="1:4" ht="15" x14ac:dyDescent="0.25">
      <c r="B5" s="314" t="s">
        <v>727</v>
      </c>
      <c r="C5" s="314"/>
      <c r="D5" s="314"/>
    </row>
    <row r="6" spans="1:4" ht="15" x14ac:dyDescent="0.25">
      <c r="B6" s="314" t="s">
        <v>730</v>
      </c>
      <c r="C6" s="314"/>
      <c r="D6" s="314"/>
    </row>
    <row r="7" spans="1:4" ht="15" x14ac:dyDescent="0.25">
      <c r="B7" s="314" t="s">
        <v>729</v>
      </c>
      <c r="C7" s="314"/>
      <c r="D7" s="314"/>
    </row>
    <row r="9" spans="1:4" ht="15" x14ac:dyDescent="0.25">
      <c r="A9" s="305" t="s">
        <v>844</v>
      </c>
      <c r="B9" s="305"/>
      <c r="C9" s="305"/>
      <c r="D9" s="305"/>
    </row>
    <row r="10" spans="1:4" ht="15" x14ac:dyDescent="0.25">
      <c r="A10" s="305" t="s">
        <v>849</v>
      </c>
      <c r="B10" s="305"/>
      <c r="C10" s="305"/>
      <c r="D10" s="305"/>
    </row>
    <row r="11" spans="1:4" ht="15" x14ac:dyDescent="0.25">
      <c r="A11" s="305" t="s">
        <v>725</v>
      </c>
      <c r="B11" s="305"/>
      <c r="C11" s="305"/>
      <c r="D11" s="305"/>
    </row>
    <row r="12" spans="1:4" ht="15" x14ac:dyDescent="0.25">
      <c r="A12" s="305" t="s">
        <v>110</v>
      </c>
      <c r="B12" s="305"/>
      <c r="C12" s="305"/>
      <c r="D12" s="305"/>
    </row>
    <row r="13" spans="1:4" ht="15" x14ac:dyDescent="0.25">
      <c r="A13" s="305" t="s">
        <v>537</v>
      </c>
      <c r="B13" s="305"/>
      <c r="C13" s="305"/>
      <c r="D13" s="305"/>
    </row>
    <row r="15" spans="1:4" ht="14.25" customHeight="1" x14ac:dyDescent="0.25">
      <c r="A15" s="338"/>
      <c r="B15" s="338"/>
      <c r="C15" s="338"/>
      <c r="D15" s="338"/>
    </row>
    <row r="16" spans="1:4" ht="15.75" x14ac:dyDescent="0.25">
      <c r="A16" s="317" t="s">
        <v>465</v>
      </c>
      <c r="B16" s="317"/>
      <c r="C16" s="317"/>
      <c r="D16" s="317"/>
    </row>
    <row r="17" spans="1:4" ht="15.75" x14ac:dyDescent="0.25">
      <c r="A17" s="317" t="s">
        <v>474</v>
      </c>
      <c r="B17" s="317"/>
      <c r="C17" s="317"/>
      <c r="D17" s="317"/>
    </row>
    <row r="18" spans="1:4" ht="15.75" x14ac:dyDescent="0.25">
      <c r="A18" s="317" t="s">
        <v>787</v>
      </c>
      <c r="B18" s="317"/>
      <c r="C18" s="317"/>
      <c r="D18" s="317"/>
    </row>
    <row r="19" spans="1:4" ht="13.5" customHeight="1" x14ac:dyDescent="0.2">
      <c r="A19" s="307" t="s">
        <v>466</v>
      </c>
      <c r="B19" s="307"/>
      <c r="C19" s="307"/>
      <c r="D19" s="307"/>
    </row>
    <row r="20" spans="1:4" ht="45.75" customHeight="1" x14ac:dyDescent="0.2">
      <c r="A20" s="3" t="s">
        <v>464</v>
      </c>
      <c r="B20" s="4" t="s">
        <v>443</v>
      </c>
      <c r="C20" s="3" t="s">
        <v>843</v>
      </c>
      <c r="D20" s="3" t="s">
        <v>843</v>
      </c>
    </row>
    <row r="21" spans="1:4" ht="12.75" customHeight="1" x14ac:dyDescent="0.2">
      <c r="A21" s="3"/>
      <c r="B21" s="4"/>
      <c r="C21" s="294" t="s">
        <v>790</v>
      </c>
      <c r="D21" s="58" t="s">
        <v>791</v>
      </c>
    </row>
    <row r="22" spans="1:4" ht="31.5" x14ac:dyDescent="0.2">
      <c r="A22" s="26" t="s">
        <v>444</v>
      </c>
      <c r="B22" s="27" t="s">
        <v>117</v>
      </c>
      <c r="C22" s="295">
        <f>C23+C33+C28+C37</f>
        <v>-5.8207660913467407E-11</v>
      </c>
      <c r="D22" s="295">
        <f>D23+D33+D28+D37</f>
        <v>5.8207660913467407E-11</v>
      </c>
    </row>
    <row r="23" spans="1:4" s="298" customFormat="1" ht="31.5" x14ac:dyDescent="0.2">
      <c r="A23" s="17" t="s">
        <v>445</v>
      </c>
      <c r="B23" s="6" t="s">
        <v>432</v>
      </c>
      <c r="C23" s="296">
        <f>C24+C26</f>
        <v>14763.199999999953</v>
      </c>
      <c r="D23" s="297">
        <f>D24+D26</f>
        <v>12244.800000000047</v>
      </c>
    </row>
    <row r="24" spans="1:4" ht="31.5" x14ac:dyDescent="0.2">
      <c r="A24" s="18" t="s">
        <v>446</v>
      </c>
      <c r="B24" s="28" t="s">
        <v>118</v>
      </c>
      <c r="C24" s="299">
        <f>C25</f>
        <v>1359972.2</v>
      </c>
      <c r="D24" s="97">
        <f>D25</f>
        <v>1372217</v>
      </c>
    </row>
    <row r="25" spans="1:4" ht="30.75" customHeight="1" x14ac:dyDescent="0.2">
      <c r="A25" s="18" t="s">
        <v>447</v>
      </c>
      <c r="B25" s="28" t="s">
        <v>116</v>
      </c>
      <c r="C25" s="300">
        <f>280000+85809+85000+218000+182000+200000+110000+118345+180000+4400+6600-118345+8163.2</f>
        <v>1359972.2</v>
      </c>
      <c r="D25" s="97">
        <f>280000+85809+85000+218000+182000+200000+110000+118345+180000+4400+6600-118345+8163.2+12244.8</f>
        <v>1372217</v>
      </c>
    </row>
    <row r="26" spans="1:4" ht="30.75" customHeight="1" x14ac:dyDescent="0.2">
      <c r="A26" s="18" t="s">
        <v>448</v>
      </c>
      <c r="B26" s="28" t="s">
        <v>119</v>
      </c>
      <c r="C26" s="299">
        <f>C27</f>
        <v>-1345209</v>
      </c>
      <c r="D26" s="97">
        <f>D27</f>
        <v>-1359972.2</v>
      </c>
    </row>
    <row r="27" spans="1:4" ht="30.75" customHeight="1" x14ac:dyDescent="0.2">
      <c r="A27" s="18" t="s">
        <v>449</v>
      </c>
      <c r="B27" s="28" t="s">
        <v>121</v>
      </c>
      <c r="C27" s="300">
        <f>-280000-85809-85000-218000-182000-200000-110000-118345-180000-4400+118345</f>
        <v>-1345209</v>
      </c>
      <c r="D27" s="97">
        <f>-280000-85809-85000-218000-182000-200000-110000-118345-180000-4400-6600+118345-8163.2</f>
        <v>-1359972.2</v>
      </c>
    </row>
    <row r="28" spans="1:4" ht="33" customHeight="1" x14ac:dyDescent="0.2">
      <c r="A28" s="17" t="s">
        <v>450</v>
      </c>
      <c r="B28" s="6" t="s">
        <v>212</v>
      </c>
      <c r="C28" s="296">
        <f>C31+C29</f>
        <v>-14763.200000000012</v>
      </c>
      <c r="D28" s="297">
        <f>D31+D29</f>
        <v>-12244.799999999988</v>
      </c>
    </row>
    <row r="29" spans="1:4" ht="37.5" customHeight="1" x14ac:dyDescent="0.2">
      <c r="A29" s="16" t="s">
        <v>209</v>
      </c>
      <c r="B29" s="76" t="s">
        <v>297</v>
      </c>
      <c r="C29" s="299">
        <f>C30</f>
        <v>218646</v>
      </c>
      <c r="D29" s="97">
        <f>D30</f>
        <v>218646</v>
      </c>
    </row>
    <row r="30" spans="1:4" ht="50.25" customHeight="1" x14ac:dyDescent="0.2">
      <c r="A30" s="16" t="s">
        <v>208</v>
      </c>
      <c r="B30" s="76" t="s">
        <v>298</v>
      </c>
      <c r="C30" s="299">
        <v>218646</v>
      </c>
      <c r="D30" s="97">
        <v>218646</v>
      </c>
    </row>
    <row r="31" spans="1:4" ht="48.75" customHeight="1" x14ac:dyDescent="0.2">
      <c r="A31" s="18" t="s">
        <v>210</v>
      </c>
      <c r="B31" s="76" t="s">
        <v>300</v>
      </c>
      <c r="C31" s="299">
        <f>C32</f>
        <v>-233409.2</v>
      </c>
      <c r="D31" s="97">
        <f>D32</f>
        <v>-230890.8</v>
      </c>
    </row>
    <row r="32" spans="1:4" ht="46.5" customHeight="1" x14ac:dyDescent="0.2">
      <c r="A32" s="18" t="s">
        <v>211</v>
      </c>
      <c r="B32" s="76" t="s">
        <v>301</v>
      </c>
      <c r="C32" s="299">
        <f>-6600-218646-8163.2</f>
        <v>-233409.2</v>
      </c>
      <c r="D32" s="97">
        <f>-218646-12244.8</f>
        <v>-230890.8</v>
      </c>
    </row>
    <row r="33" spans="1:4" s="5" customFormat="1" ht="30.75" customHeight="1" x14ac:dyDescent="0.2">
      <c r="A33" s="17" t="s">
        <v>367</v>
      </c>
      <c r="B33" s="35" t="s">
        <v>157</v>
      </c>
      <c r="C33" s="297">
        <f t="shared" ref="C33:D35" si="0">C34</f>
        <v>0</v>
      </c>
      <c r="D33" s="297">
        <f t="shared" si="0"/>
        <v>0</v>
      </c>
    </row>
    <row r="34" spans="1:4" s="5" customFormat="1" ht="30.75" customHeight="1" x14ac:dyDescent="0.2">
      <c r="A34" s="18" t="s">
        <v>368</v>
      </c>
      <c r="B34" s="28" t="s">
        <v>369</v>
      </c>
      <c r="C34" s="301">
        <f t="shared" si="0"/>
        <v>0</v>
      </c>
      <c r="D34" s="301">
        <f t="shared" si="0"/>
        <v>0</v>
      </c>
    </row>
    <row r="35" spans="1:4" s="5" customFormat="1" ht="30.75" customHeight="1" x14ac:dyDescent="0.2">
      <c r="A35" s="18" t="s">
        <v>370</v>
      </c>
      <c r="B35" s="28" t="s">
        <v>371</v>
      </c>
      <c r="C35" s="301">
        <f t="shared" si="0"/>
        <v>0</v>
      </c>
      <c r="D35" s="301">
        <f t="shared" si="0"/>
        <v>0</v>
      </c>
    </row>
    <row r="36" spans="1:4" s="5" customFormat="1" ht="30.75" customHeight="1" x14ac:dyDescent="0.2">
      <c r="A36" s="18" t="s">
        <v>372</v>
      </c>
      <c r="B36" s="28" t="s">
        <v>373</v>
      </c>
      <c r="C36" s="301">
        <v>0</v>
      </c>
      <c r="D36" s="301">
        <v>0</v>
      </c>
    </row>
    <row r="37" spans="1:4" s="5" customFormat="1" ht="30.75" customHeight="1" x14ac:dyDescent="0.2">
      <c r="A37" s="13" t="s">
        <v>451</v>
      </c>
      <c r="B37" s="100" t="s">
        <v>452</v>
      </c>
      <c r="C37" s="98">
        <f>C41+C45</f>
        <v>0</v>
      </c>
      <c r="D37" s="98">
        <f>D41+D45</f>
        <v>0</v>
      </c>
    </row>
    <row r="38" spans="1:4" s="5" customFormat="1" ht="21" customHeight="1" x14ac:dyDescent="0.2">
      <c r="A38" s="75" t="s">
        <v>192</v>
      </c>
      <c r="B38" s="102" t="s">
        <v>193</v>
      </c>
      <c r="C38" s="97">
        <f t="shared" ref="C38:D40" si="1">C39</f>
        <v>-6227960.1466500005</v>
      </c>
      <c r="D38" s="97">
        <f t="shared" si="1"/>
        <v>-5847721.6890000002</v>
      </c>
    </row>
    <row r="39" spans="1:4" s="5" customFormat="1" ht="18" customHeight="1" x14ac:dyDescent="0.2">
      <c r="A39" s="75" t="s">
        <v>194</v>
      </c>
      <c r="B39" s="102" t="s">
        <v>195</v>
      </c>
      <c r="C39" s="97">
        <f t="shared" si="1"/>
        <v>-6227960.1466500005</v>
      </c>
      <c r="D39" s="97">
        <f t="shared" si="1"/>
        <v>-5847721.6890000002</v>
      </c>
    </row>
    <row r="40" spans="1:4" s="5" customFormat="1" ht="27" customHeight="1" x14ac:dyDescent="0.2">
      <c r="A40" s="75" t="s">
        <v>196</v>
      </c>
      <c r="B40" s="102" t="s">
        <v>197</v>
      </c>
      <c r="C40" s="97">
        <f t="shared" si="1"/>
        <v>-6227960.1466500005</v>
      </c>
      <c r="D40" s="97">
        <f t="shared" si="1"/>
        <v>-5847721.6890000002</v>
      </c>
    </row>
    <row r="41" spans="1:4" s="5" customFormat="1" ht="30.75" customHeight="1" x14ac:dyDescent="0.2">
      <c r="A41" s="75" t="s">
        <v>198</v>
      </c>
      <c r="B41" s="102" t="s">
        <v>199</v>
      </c>
      <c r="C41" s="103">
        <f>-4620654.1-1470154-218646+118345-8163.2-126.667-28561.17965</f>
        <v>-6227960.1466500005</v>
      </c>
      <c r="D41" s="103">
        <f>-4248325.4-1470154-218646+118345-8163.2-12244.8-8533.289</f>
        <v>-5847721.6890000002</v>
      </c>
    </row>
    <row r="42" spans="1:4" s="5" customFormat="1" ht="15.75" customHeight="1" x14ac:dyDescent="0.2">
      <c r="A42" s="75" t="s">
        <v>200</v>
      </c>
      <c r="B42" s="102" t="s">
        <v>201</v>
      </c>
      <c r="C42" s="97">
        <f t="shared" ref="C42:D44" si="2">C43</f>
        <v>6227960.1466500005</v>
      </c>
      <c r="D42" s="97">
        <f t="shared" si="2"/>
        <v>5847721.6890000002</v>
      </c>
    </row>
    <row r="43" spans="1:4" s="5" customFormat="1" ht="14.25" customHeight="1" x14ac:dyDescent="0.2">
      <c r="A43" s="75" t="s">
        <v>202</v>
      </c>
      <c r="B43" s="102" t="s">
        <v>203</v>
      </c>
      <c r="C43" s="97">
        <f t="shared" si="2"/>
        <v>6227960.1466500005</v>
      </c>
      <c r="D43" s="97">
        <f t="shared" si="2"/>
        <v>5847721.6890000002</v>
      </c>
    </row>
    <row r="44" spans="1:4" s="5" customFormat="1" ht="15" customHeight="1" x14ac:dyDescent="0.2">
      <c r="A44" s="75" t="s">
        <v>204</v>
      </c>
      <c r="B44" s="102" t="s">
        <v>205</v>
      </c>
      <c r="C44" s="97">
        <f t="shared" si="2"/>
        <v>6227960.1466500005</v>
      </c>
      <c r="D44" s="97">
        <f t="shared" si="2"/>
        <v>5847721.6890000002</v>
      </c>
    </row>
    <row r="45" spans="1:4" s="5" customFormat="1" ht="30.75" customHeight="1" x14ac:dyDescent="0.2">
      <c r="A45" s="75" t="s">
        <v>206</v>
      </c>
      <c r="B45" s="102" t="s">
        <v>207</v>
      </c>
      <c r="C45" s="103">
        <f>4620654.1+1463554+218646+6600-118345+8163.2+126.667+28561.17965</f>
        <v>6227960.1466500005</v>
      </c>
      <c r="D45" s="103">
        <f>4248325.4+1470154+218646-118345+8163.2+12244.8+8533.289</f>
        <v>5847721.6890000002</v>
      </c>
    </row>
    <row r="46" spans="1:4" s="5" customFormat="1" ht="14.25" customHeight="1" x14ac:dyDescent="0.2">
      <c r="A46" s="85"/>
      <c r="B46" s="86"/>
      <c r="C46" s="87"/>
    </row>
    <row r="47" spans="1:4" s="5" customFormat="1" ht="32.25" customHeight="1" x14ac:dyDescent="0.25">
      <c r="A47" s="337"/>
      <c r="B47" s="337"/>
      <c r="C47" s="238"/>
    </row>
    <row r="48" spans="1:4" s="5" customFormat="1" x14ac:dyDescent="0.2">
      <c r="C48" s="25"/>
    </row>
    <row r="49" spans="3:3" s="5" customFormat="1" x14ac:dyDescent="0.2">
      <c r="C49" s="25"/>
    </row>
    <row r="50" spans="3:3" s="5" customFormat="1" x14ac:dyDescent="0.2">
      <c r="C50" s="25"/>
    </row>
    <row r="51" spans="3:3" s="5" customFormat="1" x14ac:dyDescent="0.2">
      <c r="C51" s="25"/>
    </row>
    <row r="52" spans="3:3" s="5" customFormat="1" x14ac:dyDescent="0.2">
      <c r="C52" s="25"/>
    </row>
    <row r="53" spans="3:3" s="5" customFormat="1" x14ac:dyDescent="0.2">
      <c r="C53" s="25"/>
    </row>
    <row r="54" spans="3:3" s="5" customFormat="1" x14ac:dyDescent="0.2">
      <c r="C54" s="25"/>
    </row>
    <row r="55" spans="3:3" x14ac:dyDescent="0.2">
      <c r="C55" s="19"/>
    </row>
    <row r="56" spans="3:3" x14ac:dyDescent="0.2">
      <c r="C56" s="19"/>
    </row>
    <row r="57" spans="3:3" x14ac:dyDescent="0.2">
      <c r="C57" s="19"/>
    </row>
  </sheetData>
  <mergeCells count="18">
    <mergeCell ref="B1:D1"/>
    <mergeCell ref="B2:D2"/>
    <mergeCell ref="B3:D3"/>
    <mergeCell ref="B4:D4"/>
    <mergeCell ref="B5:D5"/>
    <mergeCell ref="B6:D6"/>
    <mergeCell ref="B7:D7"/>
    <mergeCell ref="A9:D9"/>
    <mergeCell ref="A10:D10"/>
    <mergeCell ref="A11:D11"/>
    <mergeCell ref="A47:B47"/>
    <mergeCell ref="A12:D12"/>
    <mergeCell ref="A13:D13"/>
    <mergeCell ref="A15:D15"/>
    <mergeCell ref="A16:D16"/>
    <mergeCell ref="A17:D17"/>
    <mergeCell ref="A18:D18"/>
    <mergeCell ref="A19:D19"/>
  </mergeCells>
  <phoneticPr fontId="2" type="noConversion"/>
  <pageMargins left="0.39370078740157483" right="0.39370078740157483" top="0.39370078740157483" bottom="0.39370078740157483" header="0" footer="0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00"/>
  </sheetPr>
  <dimension ref="A1:D71"/>
  <sheetViews>
    <sheetView view="pageBreakPreview" topLeftCell="A67" zoomScale="140" zoomScaleNormal="160" zoomScaleSheetLayoutView="140" workbookViewId="0">
      <selection activeCell="A10" sqref="A10:D10"/>
    </sheetView>
  </sheetViews>
  <sheetFormatPr defaultRowHeight="12.75" x14ac:dyDescent="0.2"/>
  <cols>
    <col min="1" max="1" width="27.140625" customWidth="1"/>
    <col min="2" max="2" width="41.7109375" customWidth="1"/>
    <col min="3" max="3" width="15.5703125" customWidth="1"/>
    <col min="4" max="4" width="14.42578125" customWidth="1"/>
  </cols>
  <sheetData>
    <row r="1" spans="1:4" ht="15" x14ac:dyDescent="0.25">
      <c r="A1" s="305" t="s">
        <v>779</v>
      </c>
      <c r="B1" s="305"/>
      <c r="C1" s="305"/>
      <c r="D1" s="305"/>
    </row>
    <row r="2" spans="1:4" ht="15" x14ac:dyDescent="0.25">
      <c r="A2" s="305" t="s">
        <v>848</v>
      </c>
      <c r="B2" s="305"/>
      <c r="C2" s="305"/>
      <c r="D2" s="305"/>
    </row>
    <row r="3" spans="1:4" ht="15" x14ac:dyDescent="0.25">
      <c r="A3" s="305" t="s">
        <v>847</v>
      </c>
      <c r="B3" s="305"/>
      <c r="C3" s="305"/>
      <c r="D3" s="305"/>
    </row>
    <row r="4" spans="1:4" ht="15" x14ac:dyDescent="0.25">
      <c r="A4" s="305" t="s">
        <v>726</v>
      </c>
      <c r="B4" s="305"/>
      <c r="C4" s="305"/>
      <c r="D4" s="305"/>
    </row>
    <row r="5" spans="1:4" ht="15" x14ac:dyDescent="0.25">
      <c r="A5" s="305" t="s">
        <v>727</v>
      </c>
      <c r="B5" s="305"/>
      <c r="C5" s="305"/>
      <c r="D5" s="305"/>
    </row>
    <row r="6" spans="1:4" ht="15" x14ac:dyDescent="0.25">
      <c r="A6" s="305" t="s">
        <v>728</v>
      </c>
      <c r="B6" s="305"/>
      <c r="C6" s="305"/>
      <c r="D6" s="305"/>
    </row>
    <row r="7" spans="1:4" ht="15" x14ac:dyDescent="0.25">
      <c r="A7" s="305" t="s">
        <v>729</v>
      </c>
      <c r="B7" s="305"/>
      <c r="C7" s="305"/>
      <c r="D7" s="305"/>
    </row>
    <row r="9" spans="1:4" ht="15" x14ac:dyDescent="0.25">
      <c r="A9" s="2"/>
      <c r="B9" s="305" t="s">
        <v>781</v>
      </c>
      <c r="C9" s="305"/>
      <c r="D9" s="305"/>
    </row>
    <row r="10" spans="1:4" ht="15" x14ac:dyDescent="0.25">
      <c r="A10" s="305" t="s">
        <v>849</v>
      </c>
      <c r="B10" s="305"/>
      <c r="C10" s="305"/>
      <c r="D10" s="305"/>
    </row>
    <row r="11" spans="1:4" ht="15" x14ac:dyDescent="0.25">
      <c r="A11" s="305" t="s">
        <v>725</v>
      </c>
      <c r="B11" s="305"/>
      <c r="C11" s="305"/>
      <c r="D11" s="305"/>
    </row>
    <row r="12" spans="1:4" ht="15" x14ac:dyDescent="0.25">
      <c r="A12" s="305" t="s">
        <v>110</v>
      </c>
      <c r="B12" s="305"/>
      <c r="C12" s="305"/>
      <c r="D12" s="305"/>
    </row>
    <row r="13" spans="1:4" ht="15" x14ac:dyDescent="0.25">
      <c r="A13" s="305" t="s">
        <v>537</v>
      </c>
      <c r="B13" s="305"/>
      <c r="C13" s="305"/>
      <c r="D13" s="305"/>
    </row>
    <row r="14" spans="1:4" ht="15" x14ac:dyDescent="0.25">
      <c r="A14" s="235"/>
      <c r="B14" s="235"/>
      <c r="C14" s="235"/>
      <c r="D14" s="235"/>
    </row>
    <row r="15" spans="1:4" ht="15.75" x14ac:dyDescent="0.25">
      <c r="A15" s="309" t="s">
        <v>473</v>
      </c>
      <c r="B15" s="309"/>
      <c r="C15" s="309"/>
      <c r="D15" s="309"/>
    </row>
    <row r="16" spans="1:4" ht="15.75" customHeight="1" x14ac:dyDescent="0.25">
      <c r="A16" s="309" t="s">
        <v>474</v>
      </c>
      <c r="B16" s="309"/>
      <c r="C16" s="309"/>
      <c r="D16" s="309"/>
    </row>
    <row r="17" spans="1:4" ht="15.75" x14ac:dyDescent="0.25">
      <c r="A17" s="309" t="s">
        <v>787</v>
      </c>
      <c r="B17" s="309"/>
      <c r="C17" s="309"/>
      <c r="D17" s="309"/>
    </row>
    <row r="18" spans="1:4" x14ac:dyDescent="0.2">
      <c r="A18" s="307" t="s">
        <v>475</v>
      </c>
      <c r="B18" s="307"/>
      <c r="C18" s="307"/>
      <c r="D18" s="307"/>
    </row>
    <row r="19" spans="1:4" ht="32.25" customHeight="1" x14ac:dyDescent="0.2">
      <c r="A19" s="310" t="s">
        <v>476</v>
      </c>
      <c r="B19" s="310" t="s">
        <v>788</v>
      </c>
      <c r="C19" s="312" t="s">
        <v>789</v>
      </c>
      <c r="D19" s="313"/>
    </row>
    <row r="20" spans="1:4" x14ac:dyDescent="0.2">
      <c r="A20" s="311"/>
      <c r="B20" s="311"/>
      <c r="C20" s="239" t="s">
        <v>790</v>
      </c>
      <c r="D20" s="239" t="s">
        <v>791</v>
      </c>
    </row>
    <row r="21" spans="1:4" s="31" customFormat="1" ht="28.5" x14ac:dyDescent="0.2">
      <c r="A21" s="240" t="s">
        <v>477</v>
      </c>
      <c r="B21" s="241" t="s">
        <v>478</v>
      </c>
      <c r="C21" s="115">
        <f>C22+C24+C26+C31+C35+C36+C41+C43+C44+C47+C48</f>
        <v>2351757</v>
      </c>
      <c r="D21" s="115">
        <f>D22+D24+D26+D31+D35+D36+D41+D43+D44+D47+D48</f>
        <v>2416633</v>
      </c>
    </row>
    <row r="22" spans="1:4" s="31" customFormat="1" x14ac:dyDescent="0.2">
      <c r="A22" s="242" t="s">
        <v>479</v>
      </c>
      <c r="B22" s="243" t="s">
        <v>480</v>
      </c>
      <c r="C22" s="244">
        <f>C23</f>
        <v>1100116</v>
      </c>
      <c r="D22" s="244">
        <f>D23</f>
        <v>1133110</v>
      </c>
    </row>
    <row r="23" spans="1:4" s="31" customFormat="1" x14ac:dyDescent="0.2">
      <c r="A23" s="245" t="s">
        <v>481</v>
      </c>
      <c r="B23" s="246" t="s">
        <v>482</v>
      </c>
      <c r="C23" s="247">
        <v>1100116</v>
      </c>
      <c r="D23" s="247">
        <v>1133110</v>
      </c>
    </row>
    <row r="24" spans="1:4" s="31" customFormat="1" ht="25.5" x14ac:dyDescent="0.2">
      <c r="A24" s="248" t="s">
        <v>145</v>
      </c>
      <c r="B24" s="243" t="s">
        <v>146</v>
      </c>
      <c r="C24" s="244">
        <f>C25</f>
        <v>20992</v>
      </c>
      <c r="D24" s="244">
        <f>D25</f>
        <v>22040</v>
      </c>
    </row>
    <row r="25" spans="1:4" s="31" customFormat="1" ht="25.5" x14ac:dyDescent="0.2">
      <c r="A25" s="245" t="s">
        <v>122</v>
      </c>
      <c r="B25" s="246" t="s">
        <v>497</v>
      </c>
      <c r="C25" s="247">
        <v>20992</v>
      </c>
      <c r="D25" s="247">
        <v>22040</v>
      </c>
    </row>
    <row r="26" spans="1:4" s="31" customFormat="1" ht="15" customHeight="1" x14ac:dyDescent="0.2">
      <c r="A26" s="248" t="s">
        <v>483</v>
      </c>
      <c r="B26" s="243" t="s">
        <v>484</v>
      </c>
      <c r="C26" s="244">
        <f>C27+C28+C29+C30</f>
        <v>575970</v>
      </c>
      <c r="D26" s="244">
        <f>D27+D28+D29+D30</f>
        <v>593100</v>
      </c>
    </row>
    <row r="27" spans="1:4" s="31" customFormat="1" ht="25.5" x14ac:dyDescent="0.2">
      <c r="A27" s="245" t="s">
        <v>485</v>
      </c>
      <c r="B27" s="246" t="s">
        <v>486</v>
      </c>
      <c r="C27" s="247">
        <v>569000</v>
      </c>
      <c r="D27" s="247">
        <v>586000</v>
      </c>
    </row>
    <row r="28" spans="1:4" s="31" customFormat="1" ht="25.5" x14ac:dyDescent="0.2">
      <c r="A28" s="245" t="s">
        <v>487</v>
      </c>
      <c r="B28" s="246" t="s">
        <v>0</v>
      </c>
      <c r="C28" s="247"/>
      <c r="D28" s="247"/>
    </row>
    <row r="29" spans="1:4" s="31" customFormat="1" x14ac:dyDescent="0.2">
      <c r="A29" s="245" t="s">
        <v>1</v>
      </c>
      <c r="B29" s="246" t="s">
        <v>2</v>
      </c>
      <c r="C29" s="247">
        <v>4650</v>
      </c>
      <c r="D29" s="247">
        <v>4710</v>
      </c>
    </row>
    <row r="30" spans="1:4" s="31" customFormat="1" ht="25.5" x14ac:dyDescent="0.2">
      <c r="A30" s="249" t="s">
        <v>123</v>
      </c>
      <c r="B30" s="246" t="s">
        <v>182</v>
      </c>
      <c r="C30" s="247">
        <v>2320</v>
      </c>
      <c r="D30" s="247">
        <v>2390</v>
      </c>
    </row>
    <row r="31" spans="1:4" s="31" customFormat="1" ht="15.75" customHeight="1" x14ac:dyDescent="0.2">
      <c r="A31" s="248" t="s">
        <v>3</v>
      </c>
      <c r="B31" s="243" t="s">
        <v>4</v>
      </c>
      <c r="C31" s="244">
        <f>C32+C33+C34</f>
        <v>377654</v>
      </c>
      <c r="D31" s="244">
        <f>D32+D33+D34</f>
        <v>388982</v>
      </c>
    </row>
    <row r="32" spans="1:4" s="31" customFormat="1" x14ac:dyDescent="0.2">
      <c r="A32" s="245" t="s">
        <v>5</v>
      </c>
      <c r="B32" s="246" t="s">
        <v>6</v>
      </c>
      <c r="C32" s="247">
        <v>66930</v>
      </c>
      <c r="D32" s="247">
        <v>68940</v>
      </c>
    </row>
    <row r="33" spans="1:4" s="31" customFormat="1" x14ac:dyDescent="0.2">
      <c r="A33" s="245" t="s">
        <v>147</v>
      </c>
      <c r="B33" s="246" t="s">
        <v>148</v>
      </c>
      <c r="C33" s="247">
        <v>94039</v>
      </c>
      <c r="D33" s="247">
        <v>96860</v>
      </c>
    </row>
    <row r="34" spans="1:4" s="31" customFormat="1" x14ac:dyDescent="0.2">
      <c r="A34" s="245" t="s">
        <v>7</v>
      </c>
      <c r="B34" s="246" t="s">
        <v>8</v>
      </c>
      <c r="C34" s="247">
        <v>216685</v>
      </c>
      <c r="D34" s="247">
        <v>223182</v>
      </c>
    </row>
    <row r="35" spans="1:4" s="31" customFormat="1" ht="15.75" customHeight="1" x14ac:dyDescent="0.2">
      <c r="A35" s="248" t="s">
        <v>9</v>
      </c>
      <c r="B35" s="243" t="s">
        <v>10</v>
      </c>
      <c r="C35" s="244">
        <v>68314</v>
      </c>
      <c r="D35" s="244">
        <v>70320</v>
      </c>
    </row>
    <row r="36" spans="1:4" s="31" customFormat="1" ht="38.25" x14ac:dyDescent="0.2">
      <c r="A36" s="248" t="s">
        <v>11</v>
      </c>
      <c r="B36" s="243" t="s">
        <v>12</v>
      </c>
      <c r="C36" s="244">
        <f>C37+C38+C39+C40</f>
        <v>118068</v>
      </c>
      <c r="D36" s="244">
        <f>D37+D38+D39+D40</f>
        <v>123018</v>
      </c>
    </row>
    <row r="37" spans="1:4" s="31" customFormat="1" ht="87.75" customHeight="1" x14ac:dyDescent="0.2">
      <c r="A37" s="245" t="s">
        <v>124</v>
      </c>
      <c r="B37" s="246" t="s">
        <v>792</v>
      </c>
      <c r="C37" s="247">
        <v>100000</v>
      </c>
      <c r="D37" s="247">
        <v>105000</v>
      </c>
    </row>
    <row r="38" spans="1:4" s="31" customFormat="1" ht="76.5" x14ac:dyDescent="0.2">
      <c r="A38" s="245" t="s">
        <v>98</v>
      </c>
      <c r="B38" s="246" t="s">
        <v>120</v>
      </c>
      <c r="C38" s="247">
        <v>7000</v>
      </c>
      <c r="D38" s="247">
        <v>7000</v>
      </c>
    </row>
    <row r="39" spans="1:4" s="31" customFormat="1" ht="75.75" customHeight="1" x14ac:dyDescent="0.2">
      <c r="A39" s="249" t="s">
        <v>284</v>
      </c>
      <c r="B39" s="246" t="s">
        <v>285</v>
      </c>
      <c r="C39" s="247">
        <v>10768</v>
      </c>
      <c r="D39" s="247">
        <v>10718</v>
      </c>
    </row>
    <row r="40" spans="1:4" s="31" customFormat="1" ht="51.75" customHeight="1" x14ac:dyDescent="0.2">
      <c r="A40" s="245" t="s">
        <v>260</v>
      </c>
      <c r="B40" s="246" t="s">
        <v>263</v>
      </c>
      <c r="C40" s="247">
        <v>300</v>
      </c>
      <c r="D40" s="247">
        <v>300</v>
      </c>
    </row>
    <row r="41" spans="1:4" s="31" customFormat="1" ht="25.5" x14ac:dyDescent="0.2">
      <c r="A41" s="248" t="s">
        <v>13</v>
      </c>
      <c r="B41" s="243" t="s">
        <v>14</v>
      </c>
      <c r="C41" s="244">
        <f>C42</f>
        <v>3223</v>
      </c>
      <c r="D41" s="244">
        <f>D42</f>
        <v>3223</v>
      </c>
    </row>
    <row r="42" spans="1:4" s="31" customFormat="1" ht="25.5" x14ac:dyDescent="0.2">
      <c r="A42" s="245" t="s">
        <v>15</v>
      </c>
      <c r="B42" s="246" t="s">
        <v>16</v>
      </c>
      <c r="C42" s="247">
        <v>3223</v>
      </c>
      <c r="D42" s="247">
        <v>3223</v>
      </c>
    </row>
    <row r="43" spans="1:4" s="31" customFormat="1" ht="25.5" x14ac:dyDescent="0.2">
      <c r="A43" s="248" t="s">
        <v>125</v>
      </c>
      <c r="B43" s="243" t="s">
        <v>287</v>
      </c>
      <c r="C43" s="244">
        <v>720</v>
      </c>
      <c r="D43" s="244">
        <v>740</v>
      </c>
    </row>
    <row r="44" spans="1:4" s="31" customFormat="1" ht="25.5" x14ac:dyDescent="0.2">
      <c r="A44" s="248" t="s">
        <v>17</v>
      </c>
      <c r="B44" s="243" t="s">
        <v>18</v>
      </c>
      <c r="C44" s="244">
        <f>C45+C46</f>
        <v>24000</v>
      </c>
      <c r="D44" s="244">
        <f>D45+D46</f>
        <v>18000</v>
      </c>
    </row>
    <row r="45" spans="1:4" s="31" customFormat="1" ht="91.5" customHeight="1" x14ac:dyDescent="0.2">
      <c r="A45" s="245" t="s">
        <v>134</v>
      </c>
      <c r="B45" s="246" t="s">
        <v>793</v>
      </c>
      <c r="C45" s="247">
        <v>6000</v>
      </c>
      <c r="D45" s="247">
        <v>4000</v>
      </c>
    </row>
    <row r="46" spans="1:4" s="31" customFormat="1" ht="51" x14ac:dyDescent="0.2">
      <c r="A46" s="245" t="s">
        <v>19</v>
      </c>
      <c r="B46" s="246" t="s">
        <v>20</v>
      </c>
      <c r="C46" s="247">
        <v>18000</v>
      </c>
      <c r="D46" s="247">
        <v>14000</v>
      </c>
    </row>
    <row r="47" spans="1:4" s="31" customFormat="1" x14ac:dyDescent="0.2">
      <c r="A47" s="242" t="s">
        <v>21</v>
      </c>
      <c r="B47" s="243" t="s">
        <v>22</v>
      </c>
      <c r="C47" s="244">
        <v>42400</v>
      </c>
      <c r="D47" s="244">
        <v>43700</v>
      </c>
    </row>
    <row r="48" spans="1:4" s="31" customFormat="1" ht="14.25" customHeight="1" x14ac:dyDescent="0.2">
      <c r="A48" s="250" t="s">
        <v>150</v>
      </c>
      <c r="B48" s="243" t="s">
        <v>149</v>
      </c>
      <c r="C48" s="244">
        <v>20300</v>
      </c>
      <c r="D48" s="244">
        <v>20400</v>
      </c>
    </row>
    <row r="49" spans="1:4" s="31" customFormat="1" ht="17.25" customHeight="1" x14ac:dyDescent="0.2">
      <c r="A49" s="240" t="s">
        <v>23</v>
      </c>
      <c r="B49" s="251" t="s">
        <v>24</v>
      </c>
      <c r="C49" s="116">
        <f>C50+C52+C57+C66</f>
        <v>2297584.94667</v>
      </c>
      <c r="D49" s="116">
        <f>D50+D52+D57+D66</f>
        <v>1840225.689</v>
      </c>
    </row>
    <row r="50" spans="1:4" s="8" customFormat="1" ht="25.5" x14ac:dyDescent="0.2">
      <c r="A50" s="248" t="s">
        <v>524</v>
      </c>
      <c r="B50" s="243" t="s">
        <v>25</v>
      </c>
      <c r="C50" s="244">
        <f>C51</f>
        <v>134195.20000000001</v>
      </c>
      <c r="D50" s="244">
        <f>D51</f>
        <v>134195.20000000001</v>
      </c>
    </row>
    <row r="51" spans="1:4" s="8" customFormat="1" ht="38.25" x14ac:dyDescent="0.2">
      <c r="A51" s="252" t="s">
        <v>525</v>
      </c>
      <c r="B51" s="253" t="s">
        <v>723</v>
      </c>
      <c r="C51" s="254">
        <v>134195.20000000001</v>
      </c>
      <c r="D51" s="254">
        <v>134195.20000000001</v>
      </c>
    </row>
    <row r="52" spans="1:4" s="8" customFormat="1" ht="38.25" x14ac:dyDescent="0.2">
      <c r="A52" s="255" t="s">
        <v>526</v>
      </c>
      <c r="B52" s="256" t="s">
        <v>47</v>
      </c>
      <c r="C52" s="257">
        <f>C53+C56+C54+C55</f>
        <v>193010.64666999999</v>
      </c>
      <c r="D52" s="257">
        <f>D53+D56+D54</f>
        <v>182267.78899999999</v>
      </c>
    </row>
    <row r="53" spans="1:4" s="8" customFormat="1" ht="91.5" customHeight="1" x14ac:dyDescent="0.2">
      <c r="A53" s="252" t="s">
        <v>527</v>
      </c>
      <c r="B53" s="253" t="s">
        <v>794</v>
      </c>
      <c r="C53" s="254">
        <v>164322.79999999999</v>
      </c>
      <c r="D53" s="254">
        <v>173734.5</v>
      </c>
    </row>
    <row r="54" spans="1:4" s="8" customFormat="1" ht="129.75" customHeight="1" x14ac:dyDescent="0.2">
      <c r="A54" s="252" t="s">
        <v>796</v>
      </c>
      <c r="B54" s="226" t="s">
        <v>797</v>
      </c>
      <c r="C54" s="254">
        <v>27874.355729999999</v>
      </c>
      <c r="D54" s="254">
        <v>0</v>
      </c>
    </row>
    <row r="55" spans="1:4" s="8" customFormat="1" ht="93" customHeight="1" x14ac:dyDescent="0.2">
      <c r="A55" s="252" t="s">
        <v>798</v>
      </c>
      <c r="B55" s="226" t="s">
        <v>799</v>
      </c>
      <c r="C55" s="254">
        <v>686.82393999999999</v>
      </c>
      <c r="D55" s="254"/>
    </row>
    <row r="56" spans="1:4" s="8" customFormat="1" ht="77.25" customHeight="1" x14ac:dyDescent="0.2">
      <c r="A56" s="262" t="s">
        <v>737</v>
      </c>
      <c r="B56" s="226" t="s">
        <v>738</v>
      </c>
      <c r="C56" s="188">
        <v>126.667</v>
      </c>
      <c r="D56" s="188">
        <v>8533.2890000000007</v>
      </c>
    </row>
    <row r="57" spans="1:4" s="8" customFormat="1" ht="25.5" x14ac:dyDescent="0.2">
      <c r="A57" s="255" t="s">
        <v>528</v>
      </c>
      <c r="B57" s="256" t="s">
        <v>31</v>
      </c>
      <c r="C57" s="257">
        <f>C58+C64+C65</f>
        <v>1489413.1</v>
      </c>
      <c r="D57" s="257">
        <f>D58+D64+D65</f>
        <v>1444202.7</v>
      </c>
    </row>
    <row r="58" spans="1:4" s="8" customFormat="1" ht="40.5" x14ac:dyDescent="0.25">
      <c r="A58" s="258" t="s">
        <v>529</v>
      </c>
      <c r="B58" s="259" t="s">
        <v>135</v>
      </c>
      <c r="C58" s="170">
        <f>C59+C60+C61+C62+C63</f>
        <v>1473728.5</v>
      </c>
      <c r="D58" s="170">
        <f>D59+D60+D61+D62+D63</f>
        <v>1428336.2</v>
      </c>
    </row>
    <row r="59" spans="1:4" s="8" customFormat="1" ht="76.5" x14ac:dyDescent="0.2">
      <c r="A59" s="252" t="s">
        <v>530</v>
      </c>
      <c r="B59" s="253" t="s">
        <v>183</v>
      </c>
      <c r="C59" s="254">
        <v>659000</v>
      </c>
      <c r="D59" s="254">
        <v>626000</v>
      </c>
    </row>
    <row r="60" spans="1:4" s="8" customFormat="1" ht="102" x14ac:dyDescent="0.2">
      <c r="A60" s="252" t="s">
        <v>531</v>
      </c>
      <c r="B60" s="253" t="s">
        <v>539</v>
      </c>
      <c r="C60" s="254">
        <v>774902.9</v>
      </c>
      <c r="D60" s="254">
        <v>764991.2</v>
      </c>
    </row>
    <row r="61" spans="1:4" s="8" customFormat="1" ht="39" customHeight="1" x14ac:dyDescent="0.2">
      <c r="A61" s="252" t="s">
        <v>532</v>
      </c>
      <c r="B61" s="253" t="s">
        <v>184</v>
      </c>
      <c r="C61" s="254">
        <v>8245.6</v>
      </c>
      <c r="D61" s="254">
        <v>7765</v>
      </c>
    </row>
    <row r="62" spans="1:4" s="8" customFormat="1" ht="51.75" customHeight="1" x14ac:dyDescent="0.2">
      <c r="A62" s="252" t="s">
        <v>533</v>
      </c>
      <c r="B62" s="253" t="s">
        <v>185</v>
      </c>
      <c r="C62" s="254">
        <v>29386</v>
      </c>
      <c r="D62" s="254">
        <v>27386</v>
      </c>
    </row>
    <row r="63" spans="1:4" s="8" customFormat="1" ht="50.25" customHeight="1" x14ac:dyDescent="0.2">
      <c r="A63" s="252" t="s">
        <v>534</v>
      </c>
      <c r="B63" s="253" t="s">
        <v>62</v>
      </c>
      <c r="C63" s="254">
        <v>2194</v>
      </c>
      <c r="D63" s="254">
        <v>2194</v>
      </c>
    </row>
    <row r="64" spans="1:4" s="8" customFormat="1" ht="68.25" customHeight="1" x14ac:dyDescent="0.25">
      <c r="A64" s="258" t="s">
        <v>535</v>
      </c>
      <c r="B64" s="259" t="s">
        <v>795</v>
      </c>
      <c r="C64" s="170">
        <v>15480</v>
      </c>
      <c r="D64" s="170">
        <v>14803.5</v>
      </c>
    </row>
    <row r="65" spans="1:4" s="8" customFormat="1" ht="67.5" x14ac:dyDescent="0.25">
      <c r="A65" s="258" t="s">
        <v>536</v>
      </c>
      <c r="B65" s="259" t="s">
        <v>288</v>
      </c>
      <c r="C65" s="170">
        <v>204.6</v>
      </c>
      <c r="D65" s="170">
        <v>1063</v>
      </c>
    </row>
    <row r="66" spans="1:4" s="8" customFormat="1" ht="15" customHeight="1" x14ac:dyDescent="0.2">
      <c r="A66" s="255" t="s">
        <v>541</v>
      </c>
      <c r="B66" s="256" t="s">
        <v>542</v>
      </c>
      <c r="C66" s="175">
        <f>C67</f>
        <v>480966</v>
      </c>
      <c r="D66" s="175">
        <f>D67</f>
        <v>79560</v>
      </c>
    </row>
    <row r="67" spans="1:4" s="8" customFormat="1" ht="63.75" customHeight="1" x14ac:dyDescent="0.2">
      <c r="A67" s="252" t="s">
        <v>543</v>
      </c>
      <c r="B67" s="253" t="s">
        <v>544</v>
      </c>
      <c r="C67" s="254">
        <v>480966</v>
      </c>
      <c r="D67" s="254">
        <v>79560</v>
      </c>
    </row>
    <row r="68" spans="1:4" s="8" customFormat="1" ht="21.75" customHeight="1" x14ac:dyDescent="0.2">
      <c r="A68" s="260" t="s">
        <v>106</v>
      </c>
      <c r="B68" s="261" t="s">
        <v>107</v>
      </c>
      <c r="C68" s="116">
        <f>C21+C49</f>
        <v>4649341.9466699995</v>
      </c>
      <c r="D68" s="116">
        <f>D21+D49</f>
        <v>4256858.6890000002</v>
      </c>
    </row>
    <row r="71" spans="1:4" ht="32.25" customHeight="1" x14ac:dyDescent="0.2">
      <c r="A71" s="306"/>
      <c r="B71" s="306"/>
      <c r="C71" s="306"/>
      <c r="D71" s="306"/>
    </row>
  </sheetData>
  <mergeCells count="20">
    <mergeCell ref="A13:D13"/>
    <mergeCell ref="A1:D1"/>
    <mergeCell ref="A2:D2"/>
    <mergeCell ref="A3:D3"/>
    <mergeCell ref="A4:D4"/>
    <mergeCell ref="A5:D5"/>
    <mergeCell ref="A6:D6"/>
    <mergeCell ref="A7:D7"/>
    <mergeCell ref="B9:D9"/>
    <mergeCell ref="A10:D10"/>
    <mergeCell ref="A11:D11"/>
    <mergeCell ref="A12:D12"/>
    <mergeCell ref="A71:D71"/>
    <mergeCell ref="A15:D15"/>
    <mergeCell ref="A16:D16"/>
    <mergeCell ref="A17:D17"/>
    <mergeCell ref="A18:D18"/>
    <mergeCell ref="A19:A20"/>
    <mergeCell ref="B19:B20"/>
    <mergeCell ref="C19:D19"/>
  </mergeCells>
  <pageMargins left="0.59055118110236227" right="0.39370078740157483" top="0.39370078740157483" bottom="0.39370078740157483" header="0" footer="0"/>
  <pageSetup paperSize="9" scale="93" orientation="portrait" r:id="rId1"/>
  <headerFooter>
    <oddFooter>&amp;C&amp;P</oddFooter>
  </headerFooter>
  <rowBreaks count="1" manualBreakCount="1">
    <brk id="38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53"/>
  </sheetPr>
  <dimension ref="A1:BA1003"/>
  <sheetViews>
    <sheetView view="pageBreakPreview" topLeftCell="A900" zoomScale="130" zoomScaleNormal="130" zoomScaleSheetLayoutView="130" workbookViewId="0">
      <selection activeCell="A11" sqref="A11:I11"/>
    </sheetView>
  </sheetViews>
  <sheetFormatPr defaultRowHeight="12.75" x14ac:dyDescent="0.2"/>
  <cols>
    <col min="1" max="1" width="81.7109375" style="2" customWidth="1"/>
    <col min="2" max="2" width="8.28515625" style="21" customWidth="1"/>
    <col min="3" max="3" width="7.7109375" style="21" customWidth="1"/>
    <col min="4" max="4" width="7" style="21" customWidth="1"/>
    <col min="5" max="5" width="13.42578125" style="21" customWidth="1"/>
    <col min="6" max="6" width="9" style="21" customWidth="1"/>
    <col min="7" max="8" width="14.140625" style="31" hidden="1" customWidth="1"/>
    <col min="9" max="9" width="14.140625" style="31" customWidth="1"/>
    <col min="10" max="53" width="9.140625" style="31"/>
  </cols>
  <sheetData>
    <row r="1" spans="1:9" ht="15" x14ac:dyDescent="0.25">
      <c r="A1" s="314" t="s">
        <v>780</v>
      </c>
      <c r="B1" s="314"/>
      <c r="C1" s="314"/>
      <c r="D1" s="314"/>
      <c r="E1" s="314"/>
      <c r="F1" s="314"/>
      <c r="G1" s="314"/>
      <c r="H1" s="314"/>
      <c r="I1" s="314"/>
    </row>
    <row r="2" spans="1:9" ht="15" x14ac:dyDescent="0.25">
      <c r="A2" s="314" t="s">
        <v>848</v>
      </c>
      <c r="B2" s="314"/>
      <c r="C2" s="314"/>
      <c r="D2" s="314"/>
      <c r="E2" s="314"/>
      <c r="F2" s="314"/>
      <c r="G2" s="314"/>
      <c r="H2" s="314"/>
      <c r="I2" s="314"/>
    </row>
    <row r="3" spans="1:9" ht="15" x14ac:dyDescent="0.25">
      <c r="A3" s="314" t="s">
        <v>847</v>
      </c>
      <c r="B3" s="314"/>
      <c r="C3" s="314"/>
      <c r="D3" s="314"/>
      <c r="E3" s="314"/>
      <c r="F3" s="314"/>
      <c r="G3" s="314"/>
      <c r="H3" s="314"/>
      <c r="I3" s="314"/>
    </row>
    <row r="4" spans="1:9" ht="15" x14ac:dyDescent="0.25">
      <c r="A4" s="314" t="s">
        <v>726</v>
      </c>
      <c r="B4" s="314"/>
      <c r="C4" s="314"/>
      <c r="D4" s="314"/>
      <c r="E4" s="314"/>
      <c r="F4" s="314"/>
      <c r="G4" s="314"/>
      <c r="H4" s="314"/>
      <c r="I4" s="314"/>
    </row>
    <row r="5" spans="1:9" ht="15" x14ac:dyDescent="0.25">
      <c r="A5" s="314" t="s">
        <v>727</v>
      </c>
      <c r="B5" s="314"/>
      <c r="C5" s="314"/>
      <c r="D5" s="314"/>
      <c r="E5" s="314"/>
      <c r="F5" s="314"/>
      <c r="G5" s="314"/>
      <c r="H5" s="314"/>
      <c r="I5" s="314"/>
    </row>
    <row r="6" spans="1:9" ht="15" x14ac:dyDescent="0.25">
      <c r="A6" s="314" t="s">
        <v>730</v>
      </c>
      <c r="B6" s="314"/>
      <c r="C6" s="314"/>
      <c r="D6" s="314"/>
      <c r="E6" s="314"/>
      <c r="F6" s="314"/>
      <c r="G6" s="314"/>
      <c r="H6" s="314"/>
      <c r="I6" s="314"/>
    </row>
    <row r="7" spans="1:9" ht="15" x14ac:dyDescent="0.25">
      <c r="A7" s="314" t="s">
        <v>729</v>
      </c>
      <c r="B7" s="314"/>
      <c r="C7" s="314"/>
      <c r="D7" s="314"/>
      <c r="E7" s="314"/>
      <c r="F7" s="314"/>
      <c r="G7" s="314"/>
      <c r="H7" s="314"/>
      <c r="I7" s="314"/>
    </row>
    <row r="8" spans="1:9" ht="15" x14ac:dyDescent="0.25">
      <c r="A8" s="314"/>
      <c r="B8" s="314"/>
      <c r="C8" s="314"/>
      <c r="D8" s="314"/>
      <c r="E8" s="314"/>
      <c r="F8" s="314"/>
      <c r="G8" s="314"/>
      <c r="H8" s="314"/>
      <c r="I8" s="314"/>
    </row>
    <row r="10" spans="1:9" ht="15" x14ac:dyDescent="0.25">
      <c r="A10" s="305" t="s">
        <v>782</v>
      </c>
      <c r="B10" s="305"/>
      <c r="C10" s="305"/>
      <c r="D10" s="305"/>
      <c r="E10" s="305"/>
      <c r="F10" s="305"/>
      <c r="G10" s="305"/>
      <c r="H10" s="305"/>
      <c r="I10" s="305"/>
    </row>
    <row r="11" spans="1:9" ht="15" x14ac:dyDescent="0.25">
      <c r="A11" s="305" t="s">
        <v>849</v>
      </c>
      <c r="B11" s="305"/>
      <c r="C11" s="305"/>
      <c r="D11" s="305"/>
      <c r="E11" s="305"/>
      <c r="F11" s="305"/>
      <c r="G11" s="305"/>
      <c r="H11" s="305"/>
      <c r="I11" s="305"/>
    </row>
    <row r="12" spans="1:9" ht="15" x14ac:dyDescent="0.25">
      <c r="A12" s="305" t="s">
        <v>725</v>
      </c>
      <c r="B12" s="305"/>
      <c r="C12" s="305"/>
      <c r="D12" s="305"/>
      <c r="E12" s="305"/>
      <c r="F12" s="305"/>
      <c r="G12" s="305"/>
      <c r="H12" s="305"/>
      <c r="I12" s="305"/>
    </row>
    <row r="13" spans="1:9" ht="15" x14ac:dyDescent="0.25">
      <c r="A13" s="305" t="s">
        <v>110</v>
      </c>
      <c r="B13" s="305"/>
      <c r="C13" s="305"/>
      <c r="D13" s="305"/>
      <c r="E13" s="305"/>
      <c r="F13" s="305"/>
      <c r="G13" s="305"/>
      <c r="H13" s="305"/>
      <c r="I13" s="305"/>
    </row>
    <row r="14" spans="1:9" ht="15" x14ac:dyDescent="0.25">
      <c r="A14" s="305" t="s">
        <v>537</v>
      </c>
      <c r="B14" s="305"/>
      <c r="C14" s="305"/>
      <c r="D14" s="305"/>
      <c r="E14" s="305"/>
      <c r="F14" s="305"/>
      <c r="G14" s="305"/>
      <c r="H14" s="305"/>
      <c r="I14" s="305"/>
    </row>
    <row r="15" spans="1:9" x14ac:dyDescent="0.2">
      <c r="A15" s="96"/>
      <c r="B15" s="91"/>
      <c r="C15" s="91"/>
      <c r="D15" s="91"/>
      <c r="E15" s="91"/>
      <c r="F15" s="91"/>
      <c r="G15" s="92"/>
      <c r="H15" s="92"/>
      <c r="I15" s="92"/>
    </row>
    <row r="16" spans="1:9" ht="15.75" x14ac:dyDescent="0.25">
      <c r="A16" s="315"/>
      <c r="B16" s="315"/>
      <c r="C16" s="315"/>
      <c r="D16" s="315"/>
      <c r="E16" s="315"/>
      <c r="F16" s="315"/>
    </row>
    <row r="17" spans="1:9" ht="15.75" x14ac:dyDescent="0.25">
      <c r="A17" s="317" t="s">
        <v>704</v>
      </c>
      <c r="B17" s="317"/>
      <c r="C17" s="317"/>
      <c r="D17" s="317"/>
      <c r="E17" s="317"/>
      <c r="F17" s="317"/>
      <c r="G17" s="317"/>
      <c r="H17" s="317"/>
      <c r="I17" s="317"/>
    </row>
    <row r="18" spans="1:9" ht="15.75" x14ac:dyDescent="0.25">
      <c r="A18" s="51"/>
      <c r="B18" s="51"/>
      <c r="C18" s="51"/>
      <c r="D18" s="51"/>
      <c r="E18" s="51"/>
      <c r="F18" s="51"/>
    </row>
    <row r="19" spans="1:9" x14ac:dyDescent="0.2">
      <c r="A19" s="316" t="s">
        <v>475</v>
      </c>
      <c r="B19" s="316"/>
      <c r="C19" s="316"/>
      <c r="D19" s="316"/>
      <c r="E19" s="316"/>
      <c r="F19" s="316"/>
      <c r="G19" s="316"/>
      <c r="H19" s="316"/>
      <c r="I19" s="316"/>
    </row>
    <row r="20" spans="1:9" ht="38.25" x14ac:dyDescent="0.2">
      <c r="A20" s="3" t="s">
        <v>111</v>
      </c>
      <c r="B20" s="3" t="s">
        <v>404</v>
      </c>
      <c r="C20" s="3" t="s">
        <v>33</v>
      </c>
      <c r="D20" s="3" t="s">
        <v>32</v>
      </c>
      <c r="E20" s="3" t="s">
        <v>112</v>
      </c>
      <c r="F20" s="3" t="s">
        <v>405</v>
      </c>
      <c r="G20" s="58" t="s">
        <v>162</v>
      </c>
      <c r="H20" s="58" t="s">
        <v>316</v>
      </c>
      <c r="I20" s="58" t="s">
        <v>162</v>
      </c>
    </row>
    <row r="21" spans="1:9" ht="15.75" customHeight="1" x14ac:dyDescent="0.2">
      <c r="A21" s="27" t="s">
        <v>114</v>
      </c>
      <c r="B21" s="20"/>
      <c r="C21" s="20"/>
      <c r="D21" s="20"/>
      <c r="E21" s="20"/>
      <c r="F21" s="20"/>
      <c r="G21" s="77" t="e">
        <f>G22+G201+G245+G284+G316+G376+G450+G525+G622+G725+G751+G777+G882+G908</f>
        <v>#REF!</v>
      </c>
      <c r="H21" s="99" t="e">
        <f>I21-G21</f>
        <v>#REF!</v>
      </c>
      <c r="I21" s="77">
        <f>I22+I201+I245+I284+I316+I376+I450+I525+I622+I725+I751+I777+I882+I908</f>
        <v>5718969.6722500008</v>
      </c>
    </row>
    <row r="22" spans="1:9" s="193" customFormat="1" ht="15.75" customHeight="1" x14ac:dyDescent="0.2">
      <c r="A22" s="120" t="s">
        <v>471</v>
      </c>
      <c r="B22" s="123">
        <v>598</v>
      </c>
      <c r="C22" s="123"/>
      <c r="D22" s="123"/>
      <c r="E22" s="123"/>
      <c r="F22" s="123"/>
      <c r="G22" s="122" t="e">
        <f>G23+G117+G132+G162+G185</f>
        <v>#REF!</v>
      </c>
      <c r="H22" s="170" t="e">
        <f>I22-G22</f>
        <v>#REF!</v>
      </c>
      <c r="I22" s="125">
        <f>I23+I117+I132+I162+I185</f>
        <v>297452.08799999999</v>
      </c>
    </row>
    <row r="23" spans="1:9" s="193" customFormat="1" ht="12.75" customHeight="1" x14ac:dyDescent="0.2">
      <c r="A23" s="117" t="s">
        <v>115</v>
      </c>
      <c r="B23" s="118">
        <v>598</v>
      </c>
      <c r="C23" s="118" t="s">
        <v>76</v>
      </c>
      <c r="D23" s="118" t="s">
        <v>77</v>
      </c>
      <c r="E23" s="118"/>
      <c r="F23" s="118"/>
      <c r="G23" s="119">
        <f>G24+G30+G41+G47</f>
        <v>191371.9</v>
      </c>
      <c r="H23" s="141">
        <f>I23-G23</f>
        <v>10500</v>
      </c>
      <c r="I23" s="119">
        <f>I24+I30+I41+I47</f>
        <v>201871.9</v>
      </c>
    </row>
    <row r="24" spans="1:9" s="193" customFormat="1" ht="12.75" customHeight="1" x14ac:dyDescent="0.2">
      <c r="A24" s="152" t="s">
        <v>74</v>
      </c>
      <c r="B24" s="132" t="s">
        <v>406</v>
      </c>
      <c r="C24" s="132" t="s">
        <v>76</v>
      </c>
      <c r="D24" s="132" t="s">
        <v>78</v>
      </c>
      <c r="E24" s="132" t="s">
        <v>213</v>
      </c>
      <c r="F24" s="132"/>
      <c r="G24" s="133">
        <f>G25</f>
        <v>1870</v>
      </c>
      <c r="H24" s="141">
        <f t="shared" ref="H24:H87" si="0">I24-G24</f>
        <v>0</v>
      </c>
      <c r="I24" s="133">
        <f>I25</f>
        <v>1870</v>
      </c>
    </row>
    <row r="25" spans="1:9" s="193" customFormat="1" ht="12.75" customHeight="1" x14ac:dyDescent="0.2">
      <c r="A25" s="134" t="s">
        <v>306</v>
      </c>
      <c r="B25" s="118" t="s">
        <v>406</v>
      </c>
      <c r="C25" s="118" t="s">
        <v>76</v>
      </c>
      <c r="D25" s="118" t="s">
        <v>78</v>
      </c>
      <c r="E25" s="118" t="s">
        <v>214</v>
      </c>
      <c r="F25" s="118"/>
      <c r="G25" s="119">
        <f>G26</f>
        <v>1870</v>
      </c>
      <c r="H25" s="141">
        <f t="shared" si="0"/>
        <v>0</v>
      </c>
      <c r="I25" s="119">
        <f>I26</f>
        <v>1870</v>
      </c>
    </row>
    <row r="26" spans="1:9" s="193" customFormat="1" ht="24" customHeight="1" x14ac:dyDescent="0.2">
      <c r="A26" s="131" t="s">
        <v>315</v>
      </c>
      <c r="B26" s="132">
        <v>598</v>
      </c>
      <c r="C26" s="132" t="s">
        <v>76</v>
      </c>
      <c r="D26" s="132" t="s">
        <v>78</v>
      </c>
      <c r="E26" s="132" t="s">
        <v>214</v>
      </c>
      <c r="F26" s="146"/>
      <c r="G26" s="133">
        <f>G27</f>
        <v>1870</v>
      </c>
      <c r="H26" s="141">
        <f t="shared" si="0"/>
        <v>0</v>
      </c>
      <c r="I26" s="133">
        <f>I27</f>
        <v>1870</v>
      </c>
    </row>
    <row r="27" spans="1:9" s="193" customFormat="1" ht="12.75" customHeight="1" x14ac:dyDescent="0.2">
      <c r="A27" s="134" t="s">
        <v>305</v>
      </c>
      <c r="B27" s="118">
        <v>598</v>
      </c>
      <c r="C27" s="118" t="s">
        <v>76</v>
      </c>
      <c r="D27" s="118" t="s">
        <v>78</v>
      </c>
      <c r="E27" s="118" t="s">
        <v>215</v>
      </c>
      <c r="F27" s="118"/>
      <c r="G27" s="119">
        <f>G28</f>
        <v>1870</v>
      </c>
      <c r="H27" s="141">
        <f t="shared" si="0"/>
        <v>0</v>
      </c>
      <c r="I27" s="119">
        <f>I28</f>
        <v>1870</v>
      </c>
    </row>
    <row r="28" spans="1:9" s="193" customFormat="1" ht="36" customHeight="1" x14ac:dyDescent="0.2">
      <c r="A28" s="126" t="s">
        <v>79</v>
      </c>
      <c r="B28" s="127" t="s">
        <v>406</v>
      </c>
      <c r="C28" s="127" t="s">
        <v>76</v>
      </c>
      <c r="D28" s="127" t="s">
        <v>78</v>
      </c>
      <c r="E28" s="127" t="s">
        <v>215</v>
      </c>
      <c r="F28" s="127" t="s">
        <v>80</v>
      </c>
      <c r="G28" s="128">
        <f>G29</f>
        <v>1870</v>
      </c>
      <c r="H28" s="141">
        <f t="shared" si="0"/>
        <v>0</v>
      </c>
      <c r="I28" s="128">
        <f>I29</f>
        <v>1870</v>
      </c>
    </row>
    <row r="29" spans="1:9" s="193" customFormat="1" ht="12.75" customHeight="1" x14ac:dyDescent="0.2">
      <c r="A29" s="126" t="s">
        <v>81</v>
      </c>
      <c r="B29" s="127" t="s">
        <v>406</v>
      </c>
      <c r="C29" s="127" t="s">
        <v>76</v>
      </c>
      <c r="D29" s="127" t="s">
        <v>78</v>
      </c>
      <c r="E29" s="127" t="s">
        <v>215</v>
      </c>
      <c r="F29" s="127" t="s">
        <v>82</v>
      </c>
      <c r="G29" s="128">
        <v>1870</v>
      </c>
      <c r="H29" s="141">
        <f t="shared" si="0"/>
        <v>0</v>
      </c>
      <c r="I29" s="128">
        <v>1870</v>
      </c>
    </row>
    <row r="30" spans="1:9" s="193" customFormat="1" ht="24" customHeight="1" x14ac:dyDescent="0.2">
      <c r="A30" s="117" t="s">
        <v>314</v>
      </c>
      <c r="B30" s="118">
        <v>598</v>
      </c>
      <c r="C30" s="118" t="s">
        <v>76</v>
      </c>
      <c r="D30" s="118" t="s">
        <v>78</v>
      </c>
      <c r="E30" s="118"/>
      <c r="F30" s="118"/>
      <c r="G30" s="119">
        <f>G31</f>
        <v>86342</v>
      </c>
      <c r="H30" s="141">
        <f t="shared" si="0"/>
        <v>500</v>
      </c>
      <c r="I30" s="119">
        <f>I31</f>
        <v>86842</v>
      </c>
    </row>
    <row r="31" spans="1:9" s="193" customFormat="1" ht="12.75" customHeight="1" x14ac:dyDescent="0.2">
      <c r="A31" s="152" t="s">
        <v>74</v>
      </c>
      <c r="B31" s="132" t="s">
        <v>406</v>
      </c>
      <c r="C31" s="132" t="s">
        <v>76</v>
      </c>
      <c r="D31" s="132" t="s">
        <v>78</v>
      </c>
      <c r="E31" s="132" t="s">
        <v>216</v>
      </c>
      <c r="F31" s="132"/>
      <c r="G31" s="133">
        <f>G32</f>
        <v>86342</v>
      </c>
      <c r="H31" s="141">
        <f t="shared" si="0"/>
        <v>500</v>
      </c>
      <c r="I31" s="133">
        <f>I32</f>
        <v>86842</v>
      </c>
    </row>
    <row r="32" spans="1:9" s="193" customFormat="1" ht="12.75" customHeight="1" x14ac:dyDescent="0.2">
      <c r="A32" s="134" t="s">
        <v>306</v>
      </c>
      <c r="B32" s="118" t="s">
        <v>406</v>
      </c>
      <c r="C32" s="118" t="s">
        <v>76</v>
      </c>
      <c r="D32" s="118" t="s">
        <v>78</v>
      </c>
      <c r="E32" s="118" t="s">
        <v>217</v>
      </c>
      <c r="F32" s="132"/>
      <c r="G32" s="119">
        <f>G33+G36</f>
        <v>86342</v>
      </c>
      <c r="H32" s="141">
        <f t="shared" si="0"/>
        <v>500</v>
      </c>
      <c r="I32" s="119">
        <f>I33+I36</f>
        <v>86842</v>
      </c>
    </row>
    <row r="33" spans="1:9" s="193" customFormat="1" ht="12.75" customHeight="1" x14ac:dyDescent="0.2">
      <c r="A33" s="134" t="s">
        <v>26</v>
      </c>
      <c r="B33" s="118" t="s">
        <v>406</v>
      </c>
      <c r="C33" s="118" t="s">
        <v>76</v>
      </c>
      <c r="D33" s="118" t="s">
        <v>78</v>
      </c>
      <c r="E33" s="118" t="s">
        <v>218</v>
      </c>
      <c r="F33" s="118"/>
      <c r="G33" s="119">
        <f>G34</f>
        <v>67890</v>
      </c>
      <c r="H33" s="141">
        <f t="shared" si="0"/>
        <v>0</v>
      </c>
      <c r="I33" s="119">
        <f>I34</f>
        <v>67890</v>
      </c>
    </row>
    <row r="34" spans="1:9" s="193" customFormat="1" ht="36" customHeight="1" x14ac:dyDescent="0.2">
      <c r="A34" s="126" t="s">
        <v>79</v>
      </c>
      <c r="B34" s="127" t="s">
        <v>406</v>
      </c>
      <c r="C34" s="127" t="s">
        <v>76</v>
      </c>
      <c r="D34" s="127" t="s">
        <v>78</v>
      </c>
      <c r="E34" s="127" t="s">
        <v>218</v>
      </c>
      <c r="F34" s="127" t="s">
        <v>80</v>
      </c>
      <c r="G34" s="128">
        <f>G35</f>
        <v>67890</v>
      </c>
      <c r="H34" s="141">
        <f t="shared" si="0"/>
        <v>0</v>
      </c>
      <c r="I34" s="128">
        <f>I35</f>
        <v>67890</v>
      </c>
    </row>
    <row r="35" spans="1:9" s="193" customFormat="1" ht="12.75" customHeight="1" x14ac:dyDescent="0.2">
      <c r="A35" s="126" t="s">
        <v>81</v>
      </c>
      <c r="B35" s="127" t="s">
        <v>406</v>
      </c>
      <c r="C35" s="127" t="s">
        <v>76</v>
      </c>
      <c r="D35" s="127" t="s">
        <v>78</v>
      </c>
      <c r="E35" s="127" t="s">
        <v>218</v>
      </c>
      <c r="F35" s="127" t="s">
        <v>82</v>
      </c>
      <c r="G35" s="128">
        <f>51220+200+15430+100+940</f>
        <v>67890</v>
      </c>
      <c r="H35" s="141">
        <f t="shared" si="0"/>
        <v>0</v>
      </c>
      <c r="I35" s="128">
        <f>51220+200+15430+100+940</f>
        <v>67890</v>
      </c>
    </row>
    <row r="36" spans="1:9" s="193" customFormat="1" ht="12.75" customHeight="1" x14ac:dyDescent="0.2">
      <c r="A36" s="117" t="s">
        <v>83</v>
      </c>
      <c r="B36" s="118" t="s">
        <v>406</v>
      </c>
      <c r="C36" s="118" t="s">
        <v>76</v>
      </c>
      <c r="D36" s="118" t="s">
        <v>78</v>
      </c>
      <c r="E36" s="118" t="s">
        <v>219</v>
      </c>
      <c r="F36" s="118"/>
      <c r="G36" s="119">
        <f>G37+G39</f>
        <v>18452</v>
      </c>
      <c r="H36" s="141">
        <f t="shared" si="0"/>
        <v>500</v>
      </c>
      <c r="I36" s="119">
        <f>I37+I39</f>
        <v>18952</v>
      </c>
    </row>
    <row r="37" spans="1:9" s="193" customFormat="1" ht="12.75" customHeight="1" x14ac:dyDescent="0.2">
      <c r="A37" s="126" t="s">
        <v>303</v>
      </c>
      <c r="B37" s="127" t="s">
        <v>406</v>
      </c>
      <c r="C37" s="127" t="s">
        <v>76</v>
      </c>
      <c r="D37" s="127" t="s">
        <v>78</v>
      </c>
      <c r="E37" s="127" t="s">
        <v>219</v>
      </c>
      <c r="F37" s="127" t="s">
        <v>84</v>
      </c>
      <c r="G37" s="128">
        <f>G38</f>
        <v>17812</v>
      </c>
      <c r="H37" s="141">
        <f t="shared" si="0"/>
        <v>0</v>
      </c>
      <c r="I37" s="128">
        <f>I38</f>
        <v>17812</v>
      </c>
    </row>
    <row r="38" spans="1:9" s="193" customFormat="1" ht="12.75" customHeight="1" x14ac:dyDescent="0.2">
      <c r="A38" s="126" t="s">
        <v>85</v>
      </c>
      <c r="B38" s="127" t="s">
        <v>406</v>
      </c>
      <c r="C38" s="127" t="s">
        <v>76</v>
      </c>
      <c r="D38" s="127" t="s">
        <v>78</v>
      </c>
      <c r="E38" s="127" t="s">
        <v>219</v>
      </c>
      <c r="F38" s="127" t="s">
        <v>86</v>
      </c>
      <c r="G38" s="128">
        <v>17812</v>
      </c>
      <c r="H38" s="141">
        <f t="shared" si="0"/>
        <v>0</v>
      </c>
      <c r="I38" s="128">
        <v>17812</v>
      </c>
    </row>
    <row r="39" spans="1:9" s="193" customFormat="1" ht="12.75" customHeight="1" x14ac:dyDescent="0.2">
      <c r="A39" s="126" t="s">
        <v>87</v>
      </c>
      <c r="B39" s="127" t="s">
        <v>406</v>
      </c>
      <c r="C39" s="127" t="s">
        <v>76</v>
      </c>
      <c r="D39" s="127" t="s">
        <v>78</v>
      </c>
      <c r="E39" s="127" t="s">
        <v>219</v>
      </c>
      <c r="F39" s="127" t="s">
        <v>88</v>
      </c>
      <c r="G39" s="128">
        <f>G40</f>
        <v>640</v>
      </c>
      <c r="H39" s="141">
        <f t="shared" si="0"/>
        <v>500</v>
      </c>
      <c r="I39" s="128">
        <f>I40</f>
        <v>1140</v>
      </c>
    </row>
    <row r="40" spans="1:9" s="193" customFormat="1" ht="12.75" customHeight="1" x14ac:dyDescent="0.2">
      <c r="A40" s="126" t="s">
        <v>519</v>
      </c>
      <c r="B40" s="127" t="s">
        <v>406</v>
      </c>
      <c r="C40" s="127" t="s">
        <v>76</v>
      </c>
      <c r="D40" s="127" t="s">
        <v>78</v>
      </c>
      <c r="E40" s="127" t="s">
        <v>219</v>
      </c>
      <c r="F40" s="127" t="s">
        <v>89</v>
      </c>
      <c r="G40" s="128">
        <v>640</v>
      </c>
      <c r="H40" s="141">
        <f t="shared" si="0"/>
        <v>500</v>
      </c>
      <c r="I40" s="128">
        <f>640+500</f>
        <v>1140</v>
      </c>
    </row>
    <row r="41" spans="1:9" s="193" customFormat="1" ht="12.75" customHeight="1" x14ac:dyDescent="0.2">
      <c r="A41" s="117" t="s">
        <v>319</v>
      </c>
      <c r="B41" s="118">
        <v>598</v>
      </c>
      <c r="C41" s="118" t="s">
        <v>76</v>
      </c>
      <c r="D41" s="118" t="s">
        <v>90</v>
      </c>
      <c r="E41" s="118"/>
      <c r="F41" s="118"/>
      <c r="G41" s="119">
        <f>G42</f>
        <v>3000</v>
      </c>
      <c r="H41" s="141">
        <f t="shared" si="0"/>
        <v>10000</v>
      </c>
      <c r="I41" s="119">
        <f>I42</f>
        <v>13000</v>
      </c>
    </row>
    <row r="42" spans="1:9" s="219" customFormat="1" ht="12.75" customHeight="1" x14ac:dyDescent="0.2">
      <c r="A42" s="152" t="s">
        <v>74</v>
      </c>
      <c r="B42" s="132">
        <v>598</v>
      </c>
      <c r="C42" s="132" t="s">
        <v>76</v>
      </c>
      <c r="D42" s="132" t="s">
        <v>90</v>
      </c>
      <c r="E42" s="132" t="s">
        <v>216</v>
      </c>
      <c r="F42" s="132"/>
      <c r="G42" s="133">
        <f>G43</f>
        <v>3000</v>
      </c>
      <c r="H42" s="141">
        <f t="shared" si="0"/>
        <v>10000</v>
      </c>
      <c r="I42" s="133">
        <f>I43</f>
        <v>13000</v>
      </c>
    </row>
    <row r="43" spans="1:9" s="219" customFormat="1" ht="12.75" customHeight="1" x14ac:dyDescent="0.2">
      <c r="A43" s="134" t="s">
        <v>306</v>
      </c>
      <c r="B43" s="118" t="s">
        <v>406</v>
      </c>
      <c r="C43" s="118" t="s">
        <v>76</v>
      </c>
      <c r="D43" s="118" t="s">
        <v>90</v>
      </c>
      <c r="E43" s="118" t="s">
        <v>217</v>
      </c>
      <c r="F43" s="118"/>
      <c r="G43" s="119">
        <f>G44</f>
        <v>3000</v>
      </c>
      <c r="H43" s="141">
        <f t="shared" si="0"/>
        <v>10000</v>
      </c>
      <c r="I43" s="119">
        <f>I44</f>
        <v>13000</v>
      </c>
    </row>
    <row r="44" spans="1:9" s="129" customFormat="1" ht="12.75" customHeight="1" x14ac:dyDescent="0.2">
      <c r="A44" s="126" t="s">
        <v>91</v>
      </c>
      <c r="B44" s="127">
        <v>598</v>
      </c>
      <c r="C44" s="127" t="s">
        <v>76</v>
      </c>
      <c r="D44" s="127" t="s">
        <v>90</v>
      </c>
      <c r="E44" s="127" t="s">
        <v>323</v>
      </c>
      <c r="F44" s="127"/>
      <c r="G44" s="128">
        <f>G45</f>
        <v>3000</v>
      </c>
      <c r="H44" s="141">
        <f t="shared" si="0"/>
        <v>10000</v>
      </c>
      <c r="I44" s="128">
        <f>I45</f>
        <v>13000</v>
      </c>
    </row>
    <row r="45" spans="1:9" s="129" customFormat="1" ht="12.75" customHeight="1" x14ac:dyDescent="0.2">
      <c r="A45" s="126" t="s">
        <v>87</v>
      </c>
      <c r="B45" s="127">
        <v>598</v>
      </c>
      <c r="C45" s="127" t="s">
        <v>76</v>
      </c>
      <c r="D45" s="127" t="s">
        <v>90</v>
      </c>
      <c r="E45" s="127" t="s">
        <v>323</v>
      </c>
      <c r="F45" s="127" t="s">
        <v>88</v>
      </c>
      <c r="G45" s="128">
        <f>G46</f>
        <v>3000</v>
      </c>
      <c r="H45" s="141">
        <f t="shared" si="0"/>
        <v>10000</v>
      </c>
      <c r="I45" s="128">
        <f>I46</f>
        <v>13000</v>
      </c>
    </row>
    <row r="46" spans="1:9" s="129" customFormat="1" ht="12.75" customHeight="1" x14ac:dyDescent="0.2">
      <c r="A46" s="126" t="s">
        <v>92</v>
      </c>
      <c r="B46" s="127">
        <v>598</v>
      </c>
      <c r="C46" s="127" t="s">
        <v>76</v>
      </c>
      <c r="D46" s="127" t="s">
        <v>90</v>
      </c>
      <c r="E46" s="127" t="s">
        <v>323</v>
      </c>
      <c r="F46" s="127" t="s">
        <v>440</v>
      </c>
      <c r="G46" s="128">
        <v>3000</v>
      </c>
      <c r="H46" s="141">
        <f t="shared" si="0"/>
        <v>10000</v>
      </c>
      <c r="I46" s="128">
        <f>3000+10000</f>
        <v>13000</v>
      </c>
    </row>
    <row r="47" spans="1:9" s="193" customFormat="1" ht="12.75" customHeight="1" x14ac:dyDescent="0.2">
      <c r="A47" s="117" t="s">
        <v>320</v>
      </c>
      <c r="B47" s="118" t="s">
        <v>406</v>
      </c>
      <c r="C47" s="118" t="s">
        <v>76</v>
      </c>
      <c r="D47" s="118" t="s">
        <v>93</v>
      </c>
      <c r="E47" s="118"/>
      <c r="F47" s="118"/>
      <c r="G47" s="119">
        <f>G48+G78+G112</f>
        <v>100159.9</v>
      </c>
      <c r="H47" s="141">
        <f t="shared" si="0"/>
        <v>0</v>
      </c>
      <c r="I47" s="119">
        <f>I48+I78+I112</f>
        <v>100159.9</v>
      </c>
    </row>
    <row r="48" spans="1:9" s="193" customFormat="1" ht="12.75" customHeight="1" x14ac:dyDescent="0.2">
      <c r="A48" s="152" t="s">
        <v>74</v>
      </c>
      <c r="B48" s="132">
        <v>598</v>
      </c>
      <c r="C48" s="132" t="s">
        <v>76</v>
      </c>
      <c r="D48" s="132" t="s">
        <v>93</v>
      </c>
      <c r="E48" s="132" t="s">
        <v>216</v>
      </c>
      <c r="F48" s="132"/>
      <c r="G48" s="133">
        <f>G49</f>
        <v>59797</v>
      </c>
      <c r="H48" s="141">
        <f t="shared" si="0"/>
        <v>0</v>
      </c>
      <c r="I48" s="133">
        <f>I49</f>
        <v>59797</v>
      </c>
    </row>
    <row r="49" spans="1:9" s="193" customFormat="1" ht="12.75" customHeight="1" x14ac:dyDescent="0.2">
      <c r="A49" s="117" t="s">
        <v>306</v>
      </c>
      <c r="B49" s="118" t="s">
        <v>406</v>
      </c>
      <c r="C49" s="118" t="s">
        <v>76</v>
      </c>
      <c r="D49" s="118" t="s">
        <v>93</v>
      </c>
      <c r="E49" s="118" t="s">
        <v>217</v>
      </c>
      <c r="F49" s="118"/>
      <c r="G49" s="119">
        <f>G50+G68+G71+G74</f>
        <v>59797</v>
      </c>
      <c r="H49" s="141">
        <f t="shared" si="0"/>
        <v>0</v>
      </c>
      <c r="I49" s="119">
        <f>I50+I68+I71+I74</f>
        <v>59797</v>
      </c>
    </row>
    <row r="50" spans="1:9" s="193" customFormat="1" ht="12.75" customHeight="1" x14ac:dyDescent="0.2">
      <c r="A50" s="150" t="s">
        <v>490</v>
      </c>
      <c r="B50" s="146" t="s">
        <v>406</v>
      </c>
      <c r="C50" s="146" t="s">
        <v>76</v>
      </c>
      <c r="D50" s="146" t="s">
        <v>93</v>
      </c>
      <c r="E50" s="146" t="s">
        <v>217</v>
      </c>
      <c r="F50" s="132"/>
      <c r="G50" s="151">
        <f>G51+G58+G61</f>
        <v>53797</v>
      </c>
      <c r="H50" s="141">
        <f t="shared" si="0"/>
        <v>0</v>
      </c>
      <c r="I50" s="151">
        <f>I51+I58+I61</f>
        <v>53797</v>
      </c>
    </row>
    <row r="51" spans="1:9" s="193" customFormat="1" ht="24" customHeight="1" x14ac:dyDescent="0.2">
      <c r="A51" s="117" t="s">
        <v>548</v>
      </c>
      <c r="B51" s="118" t="s">
        <v>406</v>
      </c>
      <c r="C51" s="118" t="s">
        <v>76</v>
      </c>
      <c r="D51" s="118" t="s">
        <v>93</v>
      </c>
      <c r="E51" s="118" t="s">
        <v>324</v>
      </c>
      <c r="F51" s="118"/>
      <c r="G51" s="119">
        <f>G52+G54+G56</f>
        <v>42202</v>
      </c>
      <c r="H51" s="141">
        <f t="shared" si="0"/>
        <v>0</v>
      </c>
      <c r="I51" s="119">
        <f>I52+I54+I56</f>
        <v>42202</v>
      </c>
    </row>
    <row r="52" spans="1:9" s="193" customFormat="1" ht="36" customHeight="1" x14ac:dyDescent="0.2">
      <c r="A52" s="126" t="s">
        <v>79</v>
      </c>
      <c r="B52" s="127" t="s">
        <v>406</v>
      </c>
      <c r="C52" s="127" t="s">
        <v>76</v>
      </c>
      <c r="D52" s="127" t="s">
        <v>93</v>
      </c>
      <c r="E52" s="127" t="s">
        <v>324</v>
      </c>
      <c r="F52" s="127" t="s">
        <v>80</v>
      </c>
      <c r="G52" s="128">
        <f>G53</f>
        <v>34260</v>
      </c>
      <c r="H52" s="141">
        <f t="shared" si="0"/>
        <v>-1000</v>
      </c>
      <c r="I52" s="128">
        <f>I53</f>
        <v>33260</v>
      </c>
    </row>
    <row r="53" spans="1:9" s="193" customFormat="1" ht="12.75" customHeight="1" x14ac:dyDescent="0.2">
      <c r="A53" s="126" t="s">
        <v>491</v>
      </c>
      <c r="B53" s="127" t="s">
        <v>406</v>
      </c>
      <c r="C53" s="127" t="s">
        <v>76</v>
      </c>
      <c r="D53" s="127" t="s">
        <v>93</v>
      </c>
      <c r="E53" s="127" t="s">
        <v>324</v>
      </c>
      <c r="F53" s="127" t="s">
        <v>492</v>
      </c>
      <c r="G53" s="128">
        <f>26240+100+7920</f>
        <v>34260</v>
      </c>
      <c r="H53" s="141">
        <f t="shared" si="0"/>
        <v>-1000</v>
      </c>
      <c r="I53" s="128">
        <f>26240+100+7920-1000</f>
        <v>33260</v>
      </c>
    </row>
    <row r="54" spans="1:9" s="193" customFormat="1" ht="12.75" customHeight="1" x14ac:dyDescent="0.2">
      <c r="A54" s="126" t="s">
        <v>303</v>
      </c>
      <c r="B54" s="127" t="s">
        <v>406</v>
      </c>
      <c r="C54" s="127" t="s">
        <v>76</v>
      </c>
      <c r="D54" s="127" t="s">
        <v>93</v>
      </c>
      <c r="E54" s="127" t="s">
        <v>324</v>
      </c>
      <c r="F54" s="127" t="s">
        <v>84</v>
      </c>
      <c r="G54" s="128">
        <f>G55</f>
        <v>7692</v>
      </c>
      <c r="H54" s="141">
        <f t="shared" si="0"/>
        <v>1000</v>
      </c>
      <c r="I54" s="128">
        <f>I55</f>
        <v>8692</v>
      </c>
    </row>
    <row r="55" spans="1:9" s="193" customFormat="1" ht="12.75" customHeight="1" x14ac:dyDescent="0.2">
      <c r="A55" s="126" t="s">
        <v>85</v>
      </c>
      <c r="B55" s="127" t="s">
        <v>406</v>
      </c>
      <c r="C55" s="127" t="s">
        <v>76</v>
      </c>
      <c r="D55" s="127" t="s">
        <v>93</v>
      </c>
      <c r="E55" s="127" t="s">
        <v>324</v>
      </c>
      <c r="F55" s="127" t="s">
        <v>86</v>
      </c>
      <c r="G55" s="128">
        <f>130+1400+50+100+6012</f>
        <v>7692</v>
      </c>
      <c r="H55" s="141">
        <f t="shared" si="0"/>
        <v>1000</v>
      </c>
      <c r="I55" s="128">
        <f>130+1400+50+100+6012+1000</f>
        <v>8692</v>
      </c>
    </row>
    <row r="56" spans="1:9" s="193" customFormat="1" ht="12.75" customHeight="1" x14ac:dyDescent="0.2">
      <c r="A56" s="126" t="s">
        <v>87</v>
      </c>
      <c r="B56" s="127" t="s">
        <v>406</v>
      </c>
      <c r="C56" s="127" t="s">
        <v>76</v>
      </c>
      <c r="D56" s="127" t="s">
        <v>93</v>
      </c>
      <c r="E56" s="127" t="s">
        <v>324</v>
      </c>
      <c r="F56" s="127" t="s">
        <v>88</v>
      </c>
      <c r="G56" s="128">
        <f>G57</f>
        <v>250</v>
      </c>
      <c r="H56" s="141">
        <f t="shared" si="0"/>
        <v>0</v>
      </c>
      <c r="I56" s="128">
        <f>I57</f>
        <v>250</v>
      </c>
    </row>
    <row r="57" spans="1:9" s="193" customFormat="1" ht="12.75" customHeight="1" x14ac:dyDescent="0.2">
      <c r="A57" s="126" t="s">
        <v>519</v>
      </c>
      <c r="B57" s="127" t="s">
        <v>406</v>
      </c>
      <c r="C57" s="127" t="s">
        <v>76</v>
      </c>
      <c r="D57" s="127" t="s">
        <v>93</v>
      </c>
      <c r="E57" s="127" t="s">
        <v>324</v>
      </c>
      <c r="F57" s="127" t="s">
        <v>89</v>
      </c>
      <c r="G57" s="128">
        <v>250</v>
      </c>
      <c r="H57" s="141">
        <f t="shared" si="0"/>
        <v>0</v>
      </c>
      <c r="I57" s="128">
        <v>250</v>
      </c>
    </row>
    <row r="58" spans="1:9" s="193" customFormat="1" ht="12.75" customHeight="1" x14ac:dyDescent="0.2">
      <c r="A58" s="117" t="s">
        <v>129</v>
      </c>
      <c r="B58" s="118" t="s">
        <v>406</v>
      </c>
      <c r="C58" s="118" t="s">
        <v>76</v>
      </c>
      <c r="D58" s="118" t="s">
        <v>93</v>
      </c>
      <c r="E58" s="118" t="s">
        <v>329</v>
      </c>
      <c r="F58" s="118"/>
      <c r="G58" s="119">
        <f>G59</f>
        <v>2880</v>
      </c>
      <c r="H58" s="141">
        <f t="shared" si="0"/>
        <v>0</v>
      </c>
      <c r="I58" s="119">
        <f>I59</f>
        <v>2880</v>
      </c>
    </row>
    <row r="59" spans="1:9" s="193" customFormat="1" ht="12.75" customHeight="1" x14ac:dyDescent="0.2">
      <c r="A59" s="126" t="s">
        <v>104</v>
      </c>
      <c r="B59" s="127" t="s">
        <v>406</v>
      </c>
      <c r="C59" s="127" t="s">
        <v>76</v>
      </c>
      <c r="D59" s="127" t="s">
        <v>93</v>
      </c>
      <c r="E59" s="127" t="s">
        <v>329</v>
      </c>
      <c r="F59" s="127" t="s">
        <v>410</v>
      </c>
      <c r="G59" s="128">
        <f>G60</f>
        <v>2880</v>
      </c>
      <c r="H59" s="141">
        <f t="shared" si="0"/>
        <v>0</v>
      </c>
      <c r="I59" s="128">
        <f>I60</f>
        <v>2880</v>
      </c>
    </row>
    <row r="60" spans="1:9" s="193" customFormat="1" ht="12.75" customHeight="1" x14ac:dyDescent="0.2">
      <c r="A60" s="126" t="s">
        <v>105</v>
      </c>
      <c r="B60" s="127" t="s">
        <v>406</v>
      </c>
      <c r="C60" s="127" t="s">
        <v>76</v>
      </c>
      <c r="D60" s="127" t="s">
        <v>93</v>
      </c>
      <c r="E60" s="127" t="s">
        <v>329</v>
      </c>
      <c r="F60" s="127" t="s">
        <v>428</v>
      </c>
      <c r="G60" s="128">
        <v>2880</v>
      </c>
      <c r="H60" s="141">
        <f t="shared" si="0"/>
        <v>0</v>
      </c>
      <c r="I60" s="128">
        <v>2880</v>
      </c>
    </row>
    <row r="61" spans="1:9" s="193" customFormat="1" ht="12.75" customHeight="1" x14ac:dyDescent="0.2">
      <c r="A61" s="117" t="s">
        <v>724</v>
      </c>
      <c r="B61" s="118" t="s">
        <v>406</v>
      </c>
      <c r="C61" s="118" t="s">
        <v>76</v>
      </c>
      <c r="D61" s="118" t="s">
        <v>93</v>
      </c>
      <c r="E61" s="118" t="s">
        <v>330</v>
      </c>
      <c r="F61" s="118"/>
      <c r="G61" s="119">
        <f>G62+G64+G66</f>
        <v>8715</v>
      </c>
      <c r="H61" s="141">
        <f t="shared" si="0"/>
        <v>0</v>
      </c>
      <c r="I61" s="119">
        <f>I62+I64+I66</f>
        <v>8715</v>
      </c>
    </row>
    <row r="62" spans="1:9" s="193" customFormat="1" ht="36" customHeight="1" x14ac:dyDescent="0.2">
      <c r="A62" s="126" t="s">
        <v>79</v>
      </c>
      <c r="B62" s="127" t="s">
        <v>406</v>
      </c>
      <c r="C62" s="127" t="s">
        <v>76</v>
      </c>
      <c r="D62" s="127" t="s">
        <v>93</v>
      </c>
      <c r="E62" s="127" t="s">
        <v>330</v>
      </c>
      <c r="F62" s="127" t="s">
        <v>80</v>
      </c>
      <c r="G62" s="128">
        <f>G63</f>
        <v>8365</v>
      </c>
      <c r="H62" s="141">
        <f t="shared" si="0"/>
        <v>0</v>
      </c>
      <c r="I62" s="128">
        <f>I63</f>
        <v>8365</v>
      </c>
    </row>
    <row r="63" spans="1:9" s="193" customFormat="1" ht="12.75" customHeight="1" x14ac:dyDescent="0.2">
      <c r="A63" s="126" t="s">
        <v>491</v>
      </c>
      <c r="B63" s="127" t="s">
        <v>406</v>
      </c>
      <c r="C63" s="127" t="s">
        <v>76</v>
      </c>
      <c r="D63" s="127" t="s">
        <v>93</v>
      </c>
      <c r="E63" s="127" t="s">
        <v>330</v>
      </c>
      <c r="F63" s="127" t="s">
        <v>492</v>
      </c>
      <c r="G63" s="128">
        <f>6305+12+1903+25+120</f>
        <v>8365</v>
      </c>
      <c r="H63" s="141">
        <f t="shared" si="0"/>
        <v>0</v>
      </c>
      <c r="I63" s="128">
        <f>6305+12+1903+25+120</f>
        <v>8365</v>
      </c>
    </row>
    <row r="64" spans="1:9" s="193" customFormat="1" ht="12.75" customHeight="1" x14ac:dyDescent="0.2">
      <c r="A64" s="126" t="s">
        <v>303</v>
      </c>
      <c r="B64" s="127" t="s">
        <v>406</v>
      </c>
      <c r="C64" s="127" t="s">
        <v>76</v>
      </c>
      <c r="D64" s="127" t="s">
        <v>93</v>
      </c>
      <c r="E64" s="127" t="s">
        <v>330</v>
      </c>
      <c r="F64" s="127" t="s">
        <v>84</v>
      </c>
      <c r="G64" s="128">
        <f>G65</f>
        <v>335</v>
      </c>
      <c r="H64" s="141">
        <f t="shared" si="0"/>
        <v>0</v>
      </c>
      <c r="I64" s="128">
        <f>I65</f>
        <v>335</v>
      </c>
    </row>
    <row r="65" spans="1:9" s="193" customFormat="1" ht="12.75" customHeight="1" x14ac:dyDescent="0.2">
      <c r="A65" s="126" t="s">
        <v>85</v>
      </c>
      <c r="B65" s="127" t="s">
        <v>406</v>
      </c>
      <c r="C65" s="127" t="s">
        <v>76</v>
      </c>
      <c r="D65" s="127" t="s">
        <v>93</v>
      </c>
      <c r="E65" s="127" t="s">
        <v>330</v>
      </c>
      <c r="F65" s="127" t="s">
        <v>86</v>
      </c>
      <c r="G65" s="128">
        <f>10+30+185+40+70</f>
        <v>335</v>
      </c>
      <c r="H65" s="141">
        <f t="shared" si="0"/>
        <v>0</v>
      </c>
      <c r="I65" s="128">
        <f>10+30+185+40+70</f>
        <v>335</v>
      </c>
    </row>
    <row r="66" spans="1:9" s="193" customFormat="1" ht="12.75" customHeight="1" x14ac:dyDescent="0.2">
      <c r="A66" s="126" t="s">
        <v>87</v>
      </c>
      <c r="B66" s="127" t="s">
        <v>406</v>
      </c>
      <c r="C66" s="127" t="s">
        <v>76</v>
      </c>
      <c r="D66" s="127" t="s">
        <v>93</v>
      </c>
      <c r="E66" s="127" t="s">
        <v>330</v>
      </c>
      <c r="F66" s="127" t="s">
        <v>88</v>
      </c>
      <c r="G66" s="128">
        <f>G67</f>
        <v>15</v>
      </c>
      <c r="H66" s="141">
        <f t="shared" si="0"/>
        <v>0</v>
      </c>
      <c r="I66" s="128">
        <f>I67</f>
        <v>15</v>
      </c>
    </row>
    <row r="67" spans="1:9" s="193" customFormat="1" ht="12.75" customHeight="1" x14ac:dyDescent="0.2">
      <c r="A67" s="126" t="s">
        <v>519</v>
      </c>
      <c r="B67" s="127" t="s">
        <v>406</v>
      </c>
      <c r="C67" s="127" t="s">
        <v>76</v>
      </c>
      <c r="D67" s="127" t="s">
        <v>93</v>
      </c>
      <c r="E67" s="127" t="s">
        <v>330</v>
      </c>
      <c r="F67" s="127" t="s">
        <v>89</v>
      </c>
      <c r="G67" s="128">
        <v>15</v>
      </c>
      <c r="H67" s="141">
        <f t="shared" si="0"/>
        <v>0</v>
      </c>
      <c r="I67" s="128">
        <v>15</v>
      </c>
    </row>
    <row r="68" spans="1:9" s="193" customFormat="1" ht="24" customHeight="1" x14ac:dyDescent="0.2">
      <c r="A68" s="117" t="s">
        <v>131</v>
      </c>
      <c r="B68" s="118" t="s">
        <v>406</v>
      </c>
      <c r="C68" s="118" t="s">
        <v>76</v>
      </c>
      <c r="D68" s="118" t="s">
        <v>93</v>
      </c>
      <c r="E68" s="118" t="s">
        <v>57</v>
      </c>
      <c r="F68" s="118"/>
      <c r="G68" s="119">
        <f>G69</f>
        <v>3000</v>
      </c>
      <c r="H68" s="141">
        <f t="shared" si="0"/>
        <v>0</v>
      </c>
      <c r="I68" s="119">
        <f>I69</f>
        <v>3000</v>
      </c>
    </row>
    <row r="69" spans="1:9" s="193" customFormat="1" ht="12.75" customHeight="1" x14ac:dyDescent="0.2">
      <c r="A69" s="126" t="s">
        <v>87</v>
      </c>
      <c r="B69" s="127" t="s">
        <v>406</v>
      </c>
      <c r="C69" s="127" t="s">
        <v>76</v>
      </c>
      <c r="D69" s="127" t="s">
        <v>93</v>
      </c>
      <c r="E69" s="127" t="s">
        <v>57</v>
      </c>
      <c r="F69" s="127" t="s">
        <v>88</v>
      </c>
      <c r="G69" s="128">
        <f>G70</f>
        <v>3000</v>
      </c>
      <c r="H69" s="141">
        <f t="shared" si="0"/>
        <v>0</v>
      </c>
      <c r="I69" s="128">
        <f>I70</f>
        <v>3000</v>
      </c>
    </row>
    <row r="70" spans="1:9" s="193" customFormat="1" ht="12.75" customHeight="1" x14ac:dyDescent="0.2">
      <c r="A70" s="126" t="s">
        <v>519</v>
      </c>
      <c r="B70" s="127" t="s">
        <v>406</v>
      </c>
      <c r="C70" s="127" t="s">
        <v>76</v>
      </c>
      <c r="D70" s="127" t="s">
        <v>93</v>
      </c>
      <c r="E70" s="127" t="s">
        <v>57</v>
      </c>
      <c r="F70" s="127" t="s">
        <v>89</v>
      </c>
      <c r="G70" s="128">
        <v>3000</v>
      </c>
      <c r="H70" s="141">
        <f t="shared" si="0"/>
        <v>0</v>
      </c>
      <c r="I70" s="128">
        <v>3000</v>
      </c>
    </row>
    <row r="71" spans="1:9" s="193" customFormat="1" ht="12.75" customHeight="1" x14ac:dyDescent="0.2">
      <c r="A71" s="117" t="s">
        <v>132</v>
      </c>
      <c r="B71" s="118" t="s">
        <v>406</v>
      </c>
      <c r="C71" s="118" t="s">
        <v>76</v>
      </c>
      <c r="D71" s="118" t="s">
        <v>93</v>
      </c>
      <c r="E71" s="118" t="s">
        <v>133</v>
      </c>
      <c r="F71" s="118"/>
      <c r="G71" s="119">
        <f>G72</f>
        <v>1000</v>
      </c>
      <c r="H71" s="141">
        <f t="shared" si="0"/>
        <v>0</v>
      </c>
      <c r="I71" s="119">
        <f>I72</f>
        <v>1000</v>
      </c>
    </row>
    <row r="72" spans="1:9" s="193" customFormat="1" ht="12.75" customHeight="1" x14ac:dyDescent="0.2">
      <c r="A72" s="126" t="s">
        <v>87</v>
      </c>
      <c r="B72" s="127" t="s">
        <v>406</v>
      </c>
      <c r="C72" s="127" t="s">
        <v>76</v>
      </c>
      <c r="D72" s="127" t="s">
        <v>93</v>
      </c>
      <c r="E72" s="127" t="s">
        <v>133</v>
      </c>
      <c r="F72" s="127" t="s">
        <v>88</v>
      </c>
      <c r="G72" s="128">
        <f>G73</f>
        <v>1000</v>
      </c>
      <c r="H72" s="141">
        <f t="shared" si="0"/>
        <v>0</v>
      </c>
      <c r="I72" s="128">
        <f>I73</f>
        <v>1000</v>
      </c>
    </row>
    <row r="73" spans="1:9" s="193" customFormat="1" ht="12.75" customHeight="1" x14ac:dyDescent="0.2">
      <c r="A73" s="126" t="s">
        <v>519</v>
      </c>
      <c r="B73" s="127" t="s">
        <v>406</v>
      </c>
      <c r="C73" s="127" t="s">
        <v>76</v>
      </c>
      <c r="D73" s="127" t="s">
        <v>93</v>
      </c>
      <c r="E73" s="127" t="s">
        <v>133</v>
      </c>
      <c r="F73" s="127" t="s">
        <v>89</v>
      </c>
      <c r="G73" s="128">
        <v>1000</v>
      </c>
      <c r="H73" s="141">
        <f t="shared" si="0"/>
        <v>0</v>
      </c>
      <c r="I73" s="128">
        <v>1000</v>
      </c>
    </row>
    <row r="74" spans="1:9" s="193" customFormat="1" ht="12.75" customHeight="1" x14ac:dyDescent="0.2">
      <c r="A74" s="117" t="s">
        <v>321</v>
      </c>
      <c r="B74" s="118" t="s">
        <v>406</v>
      </c>
      <c r="C74" s="118" t="s">
        <v>76</v>
      </c>
      <c r="D74" s="118" t="s">
        <v>93</v>
      </c>
      <c r="E74" s="149" t="s">
        <v>346</v>
      </c>
      <c r="F74" s="118"/>
      <c r="G74" s="141">
        <f>G75</f>
        <v>2000</v>
      </c>
      <c r="H74" s="141">
        <f t="shared" si="0"/>
        <v>0</v>
      </c>
      <c r="I74" s="141">
        <f>I75</f>
        <v>2000</v>
      </c>
    </row>
    <row r="75" spans="1:9" s="193" customFormat="1" ht="12.75" customHeight="1" x14ac:dyDescent="0.2">
      <c r="A75" s="126" t="s">
        <v>87</v>
      </c>
      <c r="B75" s="127" t="s">
        <v>406</v>
      </c>
      <c r="C75" s="127" t="s">
        <v>76</v>
      </c>
      <c r="D75" s="127" t="s">
        <v>93</v>
      </c>
      <c r="E75" s="137" t="s">
        <v>346</v>
      </c>
      <c r="F75" s="127" t="s">
        <v>88</v>
      </c>
      <c r="G75" s="142">
        <f>G76+G77</f>
        <v>2000</v>
      </c>
      <c r="H75" s="141">
        <f t="shared" si="0"/>
        <v>0</v>
      </c>
      <c r="I75" s="142">
        <f>I76+I77</f>
        <v>2000</v>
      </c>
    </row>
    <row r="76" spans="1:9" s="193" customFormat="1" ht="12.75" customHeight="1" x14ac:dyDescent="0.2">
      <c r="A76" s="126" t="s">
        <v>151</v>
      </c>
      <c r="B76" s="127" t="s">
        <v>406</v>
      </c>
      <c r="C76" s="127" t="s">
        <v>76</v>
      </c>
      <c r="D76" s="127" t="s">
        <v>93</v>
      </c>
      <c r="E76" s="137" t="s">
        <v>346</v>
      </c>
      <c r="F76" s="127" t="s">
        <v>155</v>
      </c>
      <c r="G76" s="142">
        <v>1950</v>
      </c>
      <c r="H76" s="141">
        <f t="shared" si="0"/>
        <v>0</v>
      </c>
      <c r="I76" s="142">
        <v>1950</v>
      </c>
    </row>
    <row r="77" spans="1:9" s="193" customFormat="1" ht="12.75" customHeight="1" x14ac:dyDescent="0.2">
      <c r="A77" s="126" t="s">
        <v>519</v>
      </c>
      <c r="B77" s="127" t="s">
        <v>406</v>
      </c>
      <c r="C77" s="127" t="s">
        <v>76</v>
      </c>
      <c r="D77" s="127" t="s">
        <v>93</v>
      </c>
      <c r="E77" s="137" t="s">
        <v>346</v>
      </c>
      <c r="F77" s="127" t="s">
        <v>89</v>
      </c>
      <c r="G77" s="142">
        <v>50</v>
      </c>
      <c r="H77" s="141">
        <f t="shared" si="0"/>
        <v>0</v>
      </c>
      <c r="I77" s="142">
        <v>50</v>
      </c>
    </row>
    <row r="78" spans="1:9" s="193" customFormat="1" ht="27" customHeight="1" x14ac:dyDescent="0.2">
      <c r="A78" s="130" t="s">
        <v>549</v>
      </c>
      <c r="B78" s="121" t="s">
        <v>406</v>
      </c>
      <c r="C78" s="121" t="s">
        <v>76</v>
      </c>
      <c r="D78" s="121" t="s">
        <v>93</v>
      </c>
      <c r="E78" s="153" t="s">
        <v>220</v>
      </c>
      <c r="F78" s="154"/>
      <c r="G78" s="122">
        <f>G79+G86+G105</f>
        <v>38642.9</v>
      </c>
      <c r="H78" s="141">
        <f t="shared" si="0"/>
        <v>0</v>
      </c>
      <c r="I78" s="122">
        <f>I79+I86+I105</f>
        <v>38642.9</v>
      </c>
    </row>
    <row r="79" spans="1:9" s="193" customFormat="1" ht="27" customHeight="1" x14ac:dyDescent="0.2">
      <c r="A79" s="155" t="s">
        <v>550</v>
      </c>
      <c r="B79" s="121" t="s">
        <v>406</v>
      </c>
      <c r="C79" s="121" t="s">
        <v>76</v>
      </c>
      <c r="D79" s="121" t="s">
        <v>93</v>
      </c>
      <c r="E79" s="156" t="s">
        <v>178</v>
      </c>
      <c r="F79" s="154"/>
      <c r="G79" s="122">
        <f>G80+G83</f>
        <v>25382</v>
      </c>
      <c r="H79" s="141">
        <f t="shared" si="0"/>
        <v>0</v>
      </c>
      <c r="I79" s="122">
        <f>I80+I83</f>
        <v>25382</v>
      </c>
    </row>
    <row r="80" spans="1:9" s="193" customFormat="1" ht="24" customHeight="1" x14ac:dyDescent="0.2">
      <c r="A80" s="117" t="s">
        <v>551</v>
      </c>
      <c r="B80" s="118" t="s">
        <v>406</v>
      </c>
      <c r="C80" s="118" t="s">
        <v>76</v>
      </c>
      <c r="D80" s="118" t="s">
        <v>93</v>
      </c>
      <c r="E80" s="149" t="s">
        <v>130</v>
      </c>
      <c r="F80" s="157"/>
      <c r="G80" s="141">
        <f>G81</f>
        <v>7140</v>
      </c>
      <c r="H80" s="141">
        <f t="shared" si="0"/>
        <v>0</v>
      </c>
      <c r="I80" s="141">
        <f>I81</f>
        <v>7140</v>
      </c>
    </row>
    <row r="81" spans="1:9" s="193" customFormat="1" ht="12.75" customHeight="1" x14ac:dyDescent="0.2">
      <c r="A81" s="126" t="s">
        <v>303</v>
      </c>
      <c r="B81" s="127" t="s">
        <v>406</v>
      </c>
      <c r="C81" s="127" t="s">
        <v>76</v>
      </c>
      <c r="D81" s="127" t="s">
        <v>93</v>
      </c>
      <c r="E81" s="137" t="s">
        <v>130</v>
      </c>
      <c r="F81" s="144">
        <v>200</v>
      </c>
      <c r="G81" s="142">
        <f>G82</f>
        <v>7140</v>
      </c>
      <c r="H81" s="141">
        <f t="shared" si="0"/>
        <v>0</v>
      </c>
      <c r="I81" s="142">
        <f>I82</f>
        <v>7140</v>
      </c>
    </row>
    <row r="82" spans="1:9" s="193" customFormat="1" ht="12.75" customHeight="1" x14ac:dyDescent="0.2">
      <c r="A82" s="126" t="s">
        <v>85</v>
      </c>
      <c r="B82" s="127" t="s">
        <v>406</v>
      </c>
      <c r="C82" s="127" t="s">
        <v>76</v>
      </c>
      <c r="D82" s="127" t="s">
        <v>93</v>
      </c>
      <c r="E82" s="137" t="s">
        <v>130</v>
      </c>
      <c r="F82" s="144">
        <v>240</v>
      </c>
      <c r="G82" s="142">
        <v>7140</v>
      </c>
      <c r="H82" s="141">
        <f t="shared" si="0"/>
        <v>0</v>
      </c>
      <c r="I82" s="142">
        <v>7140</v>
      </c>
    </row>
    <row r="83" spans="1:9" s="193" customFormat="1" ht="24" customHeight="1" x14ac:dyDescent="0.2">
      <c r="A83" s="117" t="s">
        <v>552</v>
      </c>
      <c r="B83" s="118" t="s">
        <v>406</v>
      </c>
      <c r="C83" s="118" t="s">
        <v>76</v>
      </c>
      <c r="D83" s="118" t="s">
        <v>93</v>
      </c>
      <c r="E83" s="149" t="s">
        <v>553</v>
      </c>
      <c r="F83" s="157"/>
      <c r="G83" s="141">
        <f>G84</f>
        <v>18242</v>
      </c>
      <c r="H83" s="141">
        <f t="shared" si="0"/>
        <v>0</v>
      </c>
      <c r="I83" s="141">
        <f>I84</f>
        <v>18242</v>
      </c>
    </row>
    <row r="84" spans="1:9" s="193" customFormat="1" ht="12.75" customHeight="1" x14ac:dyDescent="0.2">
      <c r="A84" s="126" t="s">
        <v>303</v>
      </c>
      <c r="B84" s="127" t="s">
        <v>406</v>
      </c>
      <c r="C84" s="127" t="s">
        <v>76</v>
      </c>
      <c r="D84" s="127" t="s">
        <v>93</v>
      </c>
      <c r="E84" s="137" t="s">
        <v>553</v>
      </c>
      <c r="F84" s="144">
        <v>200</v>
      </c>
      <c r="G84" s="142">
        <f>G85</f>
        <v>18242</v>
      </c>
      <c r="H84" s="141">
        <f t="shared" si="0"/>
        <v>0</v>
      </c>
      <c r="I84" s="142">
        <f>I85</f>
        <v>18242</v>
      </c>
    </row>
    <row r="85" spans="1:9" s="193" customFormat="1" ht="12.75" customHeight="1" x14ac:dyDescent="0.2">
      <c r="A85" s="126" t="s">
        <v>85</v>
      </c>
      <c r="B85" s="127" t="s">
        <v>406</v>
      </c>
      <c r="C85" s="127" t="s">
        <v>76</v>
      </c>
      <c r="D85" s="127" t="s">
        <v>93</v>
      </c>
      <c r="E85" s="137" t="s">
        <v>553</v>
      </c>
      <c r="F85" s="144">
        <v>240</v>
      </c>
      <c r="G85" s="142">
        <v>18242</v>
      </c>
      <c r="H85" s="141">
        <f t="shared" si="0"/>
        <v>0</v>
      </c>
      <c r="I85" s="142">
        <v>18242</v>
      </c>
    </row>
    <row r="86" spans="1:9" s="193" customFormat="1" ht="27" customHeight="1" x14ac:dyDescent="0.2">
      <c r="A86" s="155" t="s">
        <v>58</v>
      </c>
      <c r="B86" s="121" t="s">
        <v>406</v>
      </c>
      <c r="C86" s="121" t="s">
        <v>76</v>
      </c>
      <c r="D86" s="121" t="s">
        <v>93</v>
      </c>
      <c r="E86" s="156" t="s">
        <v>253</v>
      </c>
      <c r="F86" s="154"/>
      <c r="G86" s="122">
        <f>G87+G90+G93+G96+G99+G102</f>
        <v>10560.9</v>
      </c>
      <c r="H86" s="141">
        <f t="shared" si="0"/>
        <v>0</v>
      </c>
      <c r="I86" s="122">
        <f>I87+I90+I93+I96+I99+I102</f>
        <v>10560.9</v>
      </c>
    </row>
    <row r="87" spans="1:9" s="193" customFormat="1" ht="12.75" customHeight="1" x14ac:dyDescent="0.2">
      <c r="A87" s="148" t="s">
        <v>554</v>
      </c>
      <c r="B87" s="118" t="s">
        <v>406</v>
      </c>
      <c r="C87" s="118" t="s">
        <v>76</v>
      </c>
      <c r="D87" s="118" t="s">
        <v>93</v>
      </c>
      <c r="E87" s="149" t="s">
        <v>555</v>
      </c>
      <c r="F87" s="157"/>
      <c r="G87" s="119">
        <f>G88</f>
        <v>906.9</v>
      </c>
      <c r="H87" s="141">
        <f t="shared" si="0"/>
        <v>0</v>
      </c>
      <c r="I87" s="119">
        <f>I88</f>
        <v>906.9</v>
      </c>
    </row>
    <row r="88" spans="1:9" s="193" customFormat="1" ht="12.75" customHeight="1" x14ac:dyDescent="0.2">
      <c r="A88" s="126" t="s">
        <v>303</v>
      </c>
      <c r="B88" s="127" t="s">
        <v>406</v>
      </c>
      <c r="C88" s="127" t="s">
        <v>76</v>
      </c>
      <c r="D88" s="127" t="s">
        <v>93</v>
      </c>
      <c r="E88" s="137" t="s">
        <v>555</v>
      </c>
      <c r="F88" s="144">
        <v>200</v>
      </c>
      <c r="G88" s="128">
        <f>G89</f>
        <v>906.9</v>
      </c>
      <c r="H88" s="141">
        <f t="shared" ref="H88:H155" si="1">I88-G88</f>
        <v>0</v>
      </c>
      <c r="I88" s="128">
        <f>I89</f>
        <v>906.9</v>
      </c>
    </row>
    <row r="89" spans="1:9" s="193" customFormat="1" ht="12.75" customHeight="1" x14ac:dyDescent="0.2">
      <c r="A89" s="126" t="s">
        <v>85</v>
      </c>
      <c r="B89" s="127" t="s">
        <v>406</v>
      </c>
      <c r="C89" s="127" t="s">
        <v>76</v>
      </c>
      <c r="D89" s="127" t="s">
        <v>93</v>
      </c>
      <c r="E89" s="137" t="s">
        <v>555</v>
      </c>
      <c r="F89" s="144">
        <v>240</v>
      </c>
      <c r="G89" s="128">
        <v>906.9</v>
      </c>
      <c r="H89" s="141">
        <f t="shared" si="1"/>
        <v>0</v>
      </c>
      <c r="I89" s="128">
        <v>906.9</v>
      </c>
    </row>
    <row r="90" spans="1:9" s="193" customFormat="1" ht="24" customHeight="1" x14ac:dyDescent="0.2">
      <c r="A90" s="148" t="s">
        <v>556</v>
      </c>
      <c r="B90" s="118" t="s">
        <v>406</v>
      </c>
      <c r="C90" s="118" t="s">
        <v>76</v>
      </c>
      <c r="D90" s="118" t="s">
        <v>93</v>
      </c>
      <c r="E90" s="149" t="s">
        <v>557</v>
      </c>
      <c r="F90" s="144"/>
      <c r="G90" s="119">
        <f>G91</f>
        <v>1540</v>
      </c>
      <c r="H90" s="141">
        <f t="shared" si="1"/>
        <v>0</v>
      </c>
      <c r="I90" s="119">
        <f>I91</f>
        <v>1540</v>
      </c>
    </row>
    <row r="91" spans="1:9" s="193" customFormat="1" ht="12.75" customHeight="1" x14ac:dyDescent="0.2">
      <c r="A91" s="126" t="s">
        <v>303</v>
      </c>
      <c r="B91" s="127" t="s">
        <v>406</v>
      </c>
      <c r="C91" s="127" t="s">
        <v>76</v>
      </c>
      <c r="D91" s="127" t="s">
        <v>93</v>
      </c>
      <c r="E91" s="137" t="s">
        <v>557</v>
      </c>
      <c r="F91" s="144">
        <v>200</v>
      </c>
      <c r="G91" s="128">
        <f>G92</f>
        <v>1540</v>
      </c>
      <c r="H91" s="141">
        <f t="shared" si="1"/>
        <v>0</v>
      </c>
      <c r="I91" s="128">
        <f>I92</f>
        <v>1540</v>
      </c>
    </row>
    <row r="92" spans="1:9" s="193" customFormat="1" ht="12.75" customHeight="1" x14ac:dyDescent="0.2">
      <c r="A92" s="126" t="s">
        <v>85</v>
      </c>
      <c r="B92" s="127" t="s">
        <v>406</v>
      </c>
      <c r="C92" s="127" t="s">
        <v>76</v>
      </c>
      <c r="D92" s="127" t="s">
        <v>93</v>
      </c>
      <c r="E92" s="137" t="s">
        <v>557</v>
      </c>
      <c r="F92" s="144">
        <v>240</v>
      </c>
      <c r="G92" s="128">
        <v>1540</v>
      </c>
      <c r="H92" s="141">
        <f t="shared" si="1"/>
        <v>0</v>
      </c>
      <c r="I92" s="128">
        <v>1540</v>
      </c>
    </row>
    <row r="93" spans="1:9" s="193" customFormat="1" ht="24" customHeight="1" x14ac:dyDescent="0.2">
      <c r="A93" s="148" t="s">
        <v>558</v>
      </c>
      <c r="B93" s="118" t="s">
        <v>406</v>
      </c>
      <c r="C93" s="118" t="s">
        <v>76</v>
      </c>
      <c r="D93" s="118" t="s">
        <v>93</v>
      </c>
      <c r="E93" s="149" t="s">
        <v>559</v>
      </c>
      <c r="F93" s="144"/>
      <c r="G93" s="119">
        <f>G94</f>
        <v>4164</v>
      </c>
      <c r="H93" s="141">
        <f t="shared" si="1"/>
        <v>0</v>
      </c>
      <c r="I93" s="119">
        <f>I94</f>
        <v>4164</v>
      </c>
    </row>
    <row r="94" spans="1:9" s="193" customFormat="1" ht="12.75" customHeight="1" x14ac:dyDescent="0.2">
      <c r="A94" s="126" t="s">
        <v>303</v>
      </c>
      <c r="B94" s="127" t="s">
        <v>406</v>
      </c>
      <c r="C94" s="127" t="s">
        <v>76</v>
      </c>
      <c r="D94" s="127" t="s">
        <v>93</v>
      </c>
      <c r="E94" s="137" t="s">
        <v>559</v>
      </c>
      <c r="F94" s="144">
        <v>200</v>
      </c>
      <c r="G94" s="128">
        <f>G95</f>
        <v>4164</v>
      </c>
      <c r="H94" s="141">
        <f t="shared" si="1"/>
        <v>0</v>
      </c>
      <c r="I94" s="128">
        <f>I95</f>
        <v>4164</v>
      </c>
    </row>
    <row r="95" spans="1:9" s="193" customFormat="1" ht="12.75" customHeight="1" x14ac:dyDescent="0.2">
      <c r="A95" s="126" t="s">
        <v>85</v>
      </c>
      <c r="B95" s="127" t="s">
        <v>406</v>
      </c>
      <c r="C95" s="127" t="s">
        <v>76</v>
      </c>
      <c r="D95" s="127" t="s">
        <v>93</v>
      </c>
      <c r="E95" s="137" t="s">
        <v>559</v>
      </c>
      <c r="F95" s="144">
        <v>240</v>
      </c>
      <c r="G95" s="128">
        <v>4164</v>
      </c>
      <c r="H95" s="141">
        <f t="shared" si="1"/>
        <v>0</v>
      </c>
      <c r="I95" s="128">
        <v>4164</v>
      </c>
    </row>
    <row r="96" spans="1:9" s="193" customFormat="1" ht="24" customHeight="1" x14ac:dyDescent="0.2">
      <c r="A96" s="148" t="s">
        <v>560</v>
      </c>
      <c r="B96" s="118" t="s">
        <v>406</v>
      </c>
      <c r="C96" s="118" t="s">
        <v>76</v>
      </c>
      <c r="D96" s="118" t="s">
        <v>93</v>
      </c>
      <c r="E96" s="149" t="s">
        <v>561</v>
      </c>
      <c r="F96" s="144"/>
      <c r="G96" s="119">
        <f>G97</f>
        <v>2650</v>
      </c>
      <c r="H96" s="141">
        <f t="shared" si="1"/>
        <v>0</v>
      </c>
      <c r="I96" s="119">
        <f>I97</f>
        <v>2650</v>
      </c>
    </row>
    <row r="97" spans="1:9" s="193" customFormat="1" ht="12.75" customHeight="1" x14ac:dyDescent="0.2">
      <c r="A97" s="126" t="s">
        <v>303</v>
      </c>
      <c r="B97" s="127" t="s">
        <v>406</v>
      </c>
      <c r="C97" s="127" t="s">
        <v>76</v>
      </c>
      <c r="D97" s="127" t="s">
        <v>93</v>
      </c>
      <c r="E97" s="137" t="s">
        <v>561</v>
      </c>
      <c r="F97" s="144">
        <v>200</v>
      </c>
      <c r="G97" s="128">
        <f>G98</f>
        <v>2650</v>
      </c>
      <c r="H97" s="141">
        <f t="shared" si="1"/>
        <v>0</v>
      </c>
      <c r="I97" s="128">
        <f>I98</f>
        <v>2650</v>
      </c>
    </row>
    <row r="98" spans="1:9" s="193" customFormat="1" ht="12.75" customHeight="1" x14ac:dyDescent="0.2">
      <c r="A98" s="126" t="s">
        <v>85</v>
      </c>
      <c r="B98" s="127" t="s">
        <v>406</v>
      </c>
      <c r="C98" s="127" t="s">
        <v>76</v>
      </c>
      <c r="D98" s="127" t="s">
        <v>93</v>
      </c>
      <c r="E98" s="137" t="s">
        <v>561</v>
      </c>
      <c r="F98" s="144">
        <v>240</v>
      </c>
      <c r="G98" s="128">
        <v>2650</v>
      </c>
      <c r="H98" s="141">
        <f t="shared" si="1"/>
        <v>0</v>
      </c>
      <c r="I98" s="128">
        <v>2650</v>
      </c>
    </row>
    <row r="99" spans="1:9" s="193" customFormat="1" ht="12.75" customHeight="1" x14ac:dyDescent="0.2">
      <c r="A99" s="148" t="s">
        <v>254</v>
      </c>
      <c r="B99" s="118" t="s">
        <v>406</v>
      </c>
      <c r="C99" s="118" t="s">
        <v>76</v>
      </c>
      <c r="D99" s="118" t="s">
        <v>93</v>
      </c>
      <c r="E99" s="149" t="s">
        <v>562</v>
      </c>
      <c r="F99" s="144"/>
      <c r="G99" s="141">
        <f>G100</f>
        <v>800</v>
      </c>
      <c r="H99" s="141">
        <f t="shared" si="1"/>
        <v>0</v>
      </c>
      <c r="I99" s="141">
        <f>I100</f>
        <v>800</v>
      </c>
    </row>
    <row r="100" spans="1:9" s="193" customFormat="1" ht="12.75" customHeight="1" x14ac:dyDescent="0.2">
      <c r="A100" s="126" t="s">
        <v>303</v>
      </c>
      <c r="B100" s="127" t="s">
        <v>406</v>
      </c>
      <c r="C100" s="127" t="s">
        <v>76</v>
      </c>
      <c r="D100" s="127" t="s">
        <v>93</v>
      </c>
      <c r="E100" s="137" t="s">
        <v>562</v>
      </c>
      <c r="F100" s="144">
        <v>200</v>
      </c>
      <c r="G100" s="142">
        <f>G101</f>
        <v>800</v>
      </c>
      <c r="H100" s="141">
        <f t="shared" si="1"/>
        <v>0</v>
      </c>
      <c r="I100" s="142">
        <f>I101</f>
        <v>800</v>
      </c>
    </row>
    <row r="101" spans="1:9" s="193" customFormat="1" ht="12.75" customHeight="1" x14ac:dyDescent="0.2">
      <c r="A101" s="126" t="s">
        <v>85</v>
      </c>
      <c r="B101" s="127" t="s">
        <v>406</v>
      </c>
      <c r="C101" s="127" t="s">
        <v>76</v>
      </c>
      <c r="D101" s="127" t="s">
        <v>93</v>
      </c>
      <c r="E101" s="137" t="s">
        <v>562</v>
      </c>
      <c r="F101" s="144">
        <v>240</v>
      </c>
      <c r="G101" s="142">
        <v>800</v>
      </c>
      <c r="H101" s="141">
        <f t="shared" si="1"/>
        <v>0</v>
      </c>
      <c r="I101" s="142">
        <v>800</v>
      </c>
    </row>
    <row r="102" spans="1:9" s="193" customFormat="1" ht="12.75" customHeight="1" x14ac:dyDescent="0.2">
      <c r="A102" s="148" t="s">
        <v>255</v>
      </c>
      <c r="B102" s="118" t="s">
        <v>406</v>
      </c>
      <c r="C102" s="118" t="s">
        <v>76</v>
      </c>
      <c r="D102" s="118" t="s">
        <v>93</v>
      </c>
      <c r="E102" s="149" t="s">
        <v>563</v>
      </c>
      <c r="F102" s="144"/>
      <c r="G102" s="119">
        <f>G103</f>
        <v>500</v>
      </c>
      <c r="H102" s="141">
        <f t="shared" si="1"/>
        <v>0</v>
      </c>
      <c r="I102" s="119">
        <f>I103</f>
        <v>500</v>
      </c>
    </row>
    <row r="103" spans="1:9" s="193" customFormat="1" ht="12.75" customHeight="1" x14ac:dyDescent="0.2">
      <c r="A103" s="126" t="s">
        <v>303</v>
      </c>
      <c r="B103" s="127" t="s">
        <v>406</v>
      </c>
      <c r="C103" s="127" t="s">
        <v>76</v>
      </c>
      <c r="D103" s="127" t="s">
        <v>93</v>
      </c>
      <c r="E103" s="137" t="s">
        <v>563</v>
      </c>
      <c r="F103" s="144">
        <v>200</v>
      </c>
      <c r="G103" s="128">
        <f>G104</f>
        <v>500</v>
      </c>
      <c r="H103" s="141">
        <f t="shared" si="1"/>
        <v>0</v>
      </c>
      <c r="I103" s="128">
        <f>I104</f>
        <v>500</v>
      </c>
    </row>
    <row r="104" spans="1:9" s="193" customFormat="1" ht="12.75" customHeight="1" x14ac:dyDescent="0.2">
      <c r="A104" s="126" t="s">
        <v>85</v>
      </c>
      <c r="B104" s="127" t="s">
        <v>406</v>
      </c>
      <c r="C104" s="127" t="s">
        <v>76</v>
      </c>
      <c r="D104" s="127" t="s">
        <v>93</v>
      </c>
      <c r="E104" s="137" t="s">
        <v>563</v>
      </c>
      <c r="F104" s="144">
        <v>240</v>
      </c>
      <c r="G104" s="128">
        <v>500</v>
      </c>
      <c r="H104" s="141">
        <f t="shared" si="1"/>
        <v>0</v>
      </c>
      <c r="I104" s="128">
        <v>500</v>
      </c>
    </row>
    <row r="105" spans="1:9" s="193" customFormat="1" ht="13.5" customHeight="1" x14ac:dyDescent="0.2">
      <c r="A105" s="130" t="s">
        <v>39</v>
      </c>
      <c r="B105" s="121" t="s">
        <v>406</v>
      </c>
      <c r="C105" s="121" t="s">
        <v>76</v>
      </c>
      <c r="D105" s="121" t="s">
        <v>93</v>
      </c>
      <c r="E105" s="156" t="s">
        <v>40</v>
      </c>
      <c r="F105" s="154"/>
      <c r="G105" s="122">
        <f>G106+G109</f>
        <v>2700</v>
      </c>
      <c r="H105" s="141">
        <f t="shared" si="1"/>
        <v>0</v>
      </c>
      <c r="I105" s="122">
        <f>I106+I109</f>
        <v>2700</v>
      </c>
    </row>
    <row r="106" spans="1:9" s="193" customFormat="1" ht="12.75" customHeight="1" x14ac:dyDescent="0.2">
      <c r="A106" s="117" t="s">
        <v>41</v>
      </c>
      <c r="B106" s="118" t="s">
        <v>406</v>
      </c>
      <c r="C106" s="118" t="s">
        <v>76</v>
      </c>
      <c r="D106" s="118" t="s">
        <v>93</v>
      </c>
      <c r="E106" s="118" t="s">
        <v>564</v>
      </c>
      <c r="F106" s="157"/>
      <c r="G106" s="119">
        <f>G107</f>
        <v>1000</v>
      </c>
      <c r="H106" s="141">
        <f t="shared" si="1"/>
        <v>0</v>
      </c>
      <c r="I106" s="119">
        <f>I107</f>
        <v>1000</v>
      </c>
    </row>
    <row r="107" spans="1:9" s="193" customFormat="1" ht="12.75" customHeight="1" x14ac:dyDescent="0.2">
      <c r="A107" s="126" t="s">
        <v>303</v>
      </c>
      <c r="B107" s="127" t="s">
        <v>406</v>
      </c>
      <c r="C107" s="127" t="s">
        <v>76</v>
      </c>
      <c r="D107" s="127" t="s">
        <v>93</v>
      </c>
      <c r="E107" s="137" t="s">
        <v>564</v>
      </c>
      <c r="F107" s="144">
        <v>200</v>
      </c>
      <c r="G107" s="128">
        <f>G108</f>
        <v>1000</v>
      </c>
      <c r="H107" s="141">
        <f t="shared" si="1"/>
        <v>0</v>
      </c>
      <c r="I107" s="128">
        <f>I108</f>
        <v>1000</v>
      </c>
    </row>
    <row r="108" spans="1:9" s="193" customFormat="1" ht="12.75" customHeight="1" x14ac:dyDescent="0.2">
      <c r="A108" s="126" t="s">
        <v>85</v>
      </c>
      <c r="B108" s="127" t="s">
        <v>406</v>
      </c>
      <c r="C108" s="127" t="s">
        <v>76</v>
      </c>
      <c r="D108" s="127" t="s">
        <v>93</v>
      </c>
      <c r="E108" s="137" t="s">
        <v>564</v>
      </c>
      <c r="F108" s="144">
        <v>240</v>
      </c>
      <c r="G108" s="128">
        <v>1000</v>
      </c>
      <c r="H108" s="141">
        <f t="shared" si="1"/>
        <v>0</v>
      </c>
      <c r="I108" s="128">
        <v>1000</v>
      </c>
    </row>
    <row r="109" spans="1:9" s="193" customFormat="1" ht="12.75" customHeight="1" x14ac:dyDescent="0.2">
      <c r="A109" s="117" t="s">
        <v>565</v>
      </c>
      <c r="B109" s="118" t="s">
        <v>406</v>
      </c>
      <c r="C109" s="118" t="s">
        <v>76</v>
      </c>
      <c r="D109" s="118" t="s">
        <v>93</v>
      </c>
      <c r="E109" s="149" t="s">
        <v>566</v>
      </c>
      <c r="F109" s="157"/>
      <c r="G109" s="119">
        <f>G110</f>
        <v>1700</v>
      </c>
      <c r="H109" s="141">
        <f t="shared" si="1"/>
        <v>0</v>
      </c>
      <c r="I109" s="119">
        <f>I110</f>
        <v>1700</v>
      </c>
    </row>
    <row r="110" spans="1:9" s="193" customFormat="1" ht="12.75" customHeight="1" x14ac:dyDescent="0.2">
      <c r="A110" s="126" t="s">
        <v>303</v>
      </c>
      <c r="B110" s="127" t="s">
        <v>406</v>
      </c>
      <c r="C110" s="127" t="s">
        <v>76</v>
      </c>
      <c r="D110" s="127" t="s">
        <v>93</v>
      </c>
      <c r="E110" s="137" t="s">
        <v>566</v>
      </c>
      <c r="F110" s="144">
        <v>200</v>
      </c>
      <c r="G110" s="128">
        <f>G111</f>
        <v>1700</v>
      </c>
      <c r="H110" s="141">
        <f t="shared" si="1"/>
        <v>0</v>
      </c>
      <c r="I110" s="128">
        <f>I111</f>
        <v>1700</v>
      </c>
    </row>
    <row r="111" spans="1:9" s="193" customFormat="1" ht="12.75" customHeight="1" x14ac:dyDescent="0.2">
      <c r="A111" s="126" t="s">
        <v>85</v>
      </c>
      <c r="B111" s="127" t="s">
        <v>406</v>
      </c>
      <c r="C111" s="127" t="s">
        <v>76</v>
      </c>
      <c r="D111" s="127" t="s">
        <v>93</v>
      </c>
      <c r="E111" s="137" t="s">
        <v>566</v>
      </c>
      <c r="F111" s="144">
        <v>240</v>
      </c>
      <c r="G111" s="128">
        <v>1700</v>
      </c>
      <c r="H111" s="141">
        <f t="shared" si="1"/>
        <v>0</v>
      </c>
      <c r="I111" s="128">
        <v>1700</v>
      </c>
    </row>
    <row r="112" spans="1:9" s="192" customFormat="1" ht="24" customHeight="1" x14ac:dyDescent="0.2">
      <c r="A112" s="131" t="s">
        <v>299</v>
      </c>
      <c r="B112" s="132" t="s">
        <v>406</v>
      </c>
      <c r="C112" s="132" t="s">
        <v>76</v>
      </c>
      <c r="D112" s="132" t="s">
        <v>93</v>
      </c>
      <c r="E112" s="136" t="s">
        <v>240</v>
      </c>
      <c r="F112" s="158"/>
      <c r="G112" s="143">
        <f>G113</f>
        <v>1720</v>
      </c>
      <c r="H112" s="141">
        <f t="shared" si="1"/>
        <v>0</v>
      </c>
      <c r="I112" s="143">
        <f>I113</f>
        <v>1720</v>
      </c>
    </row>
    <row r="113" spans="1:9" s="192" customFormat="1" ht="24" customHeight="1" x14ac:dyDescent="0.2">
      <c r="A113" s="131" t="s">
        <v>567</v>
      </c>
      <c r="B113" s="132" t="s">
        <v>406</v>
      </c>
      <c r="C113" s="132" t="s">
        <v>76</v>
      </c>
      <c r="D113" s="132" t="s">
        <v>93</v>
      </c>
      <c r="E113" s="136" t="s">
        <v>568</v>
      </c>
      <c r="F113" s="158"/>
      <c r="G113" s="143">
        <f>G114</f>
        <v>1720</v>
      </c>
      <c r="H113" s="141">
        <f t="shared" si="1"/>
        <v>0</v>
      </c>
      <c r="I113" s="143">
        <f>I114</f>
        <v>1720</v>
      </c>
    </row>
    <row r="114" spans="1:9" s="192" customFormat="1" ht="24" customHeight="1" x14ac:dyDescent="0.2">
      <c r="A114" s="117" t="s">
        <v>569</v>
      </c>
      <c r="B114" s="118" t="s">
        <v>406</v>
      </c>
      <c r="C114" s="118" t="s">
        <v>76</v>
      </c>
      <c r="D114" s="118" t="s">
        <v>93</v>
      </c>
      <c r="E114" s="149" t="s">
        <v>570</v>
      </c>
      <c r="F114" s="157"/>
      <c r="G114" s="141">
        <f>G115</f>
        <v>1720</v>
      </c>
      <c r="H114" s="141">
        <f t="shared" si="1"/>
        <v>0</v>
      </c>
      <c r="I114" s="141">
        <f>I115</f>
        <v>1720</v>
      </c>
    </row>
    <row r="115" spans="1:9" s="192" customFormat="1" ht="12.75" customHeight="1" x14ac:dyDescent="0.2">
      <c r="A115" s="126" t="s">
        <v>303</v>
      </c>
      <c r="B115" s="127" t="s">
        <v>406</v>
      </c>
      <c r="C115" s="127" t="s">
        <v>76</v>
      </c>
      <c r="D115" s="127" t="s">
        <v>93</v>
      </c>
      <c r="E115" s="137" t="s">
        <v>570</v>
      </c>
      <c r="F115" s="144">
        <v>200</v>
      </c>
      <c r="G115" s="142">
        <f>G116</f>
        <v>1720</v>
      </c>
      <c r="H115" s="141">
        <f t="shared" si="1"/>
        <v>0</v>
      </c>
      <c r="I115" s="142">
        <f>I116</f>
        <v>1720</v>
      </c>
    </row>
    <row r="116" spans="1:9" s="192" customFormat="1" ht="12.75" customHeight="1" x14ac:dyDescent="0.2">
      <c r="A116" s="126" t="s">
        <v>85</v>
      </c>
      <c r="B116" s="127" t="s">
        <v>406</v>
      </c>
      <c r="C116" s="127" t="s">
        <v>76</v>
      </c>
      <c r="D116" s="127" t="s">
        <v>93</v>
      </c>
      <c r="E116" s="137" t="s">
        <v>570</v>
      </c>
      <c r="F116" s="144">
        <v>240</v>
      </c>
      <c r="G116" s="142">
        <v>1720</v>
      </c>
      <c r="H116" s="141">
        <f t="shared" si="1"/>
        <v>0</v>
      </c>
      <c r="I116" s="142">
        <v>1720</v>
      </c>
    </row>
    <row r="117" spans="1:9" s="192" customFormat="1" ht="12.75" customHeight="1" x14ac:dyDescent="0.2">
      <c r="A117" s="117" t="s">
        <v>322</v>
      </c>
      <c r="B117" s="118">
        <v>598</v>
      </c>
      <c r="C117" s="118" t="s">
        <v>488</v>
      </c>
      <c r="D117" s="118" t="s">
        <v>77</v>
      </c>
      <c r="E117" s="118"/>
      <c r="F117" s="118"/>
      <c r="G117" s="119">
        <f>G118</f>
        <v>5000</v>
      </c>
      <c r="H117" s="141">
        <f t="shared" si="1"/>
        <v>0</v>
      </c>
      <c r="I117" s="119">
        <f>I118</f>
        <v>5000</v>
      </c>
    </row>
    <row r="118" spans="1:9" s="193" customFormat="1" ht="24" customHeight="1" x14ac:dyDescent="0.2">
      <c r="A118" s="117" t="s">
        <v>364</v>
      </c>
      <c r="B118" s="118" t="s">
        <v>406</v>
      </c>
      <c r="C118" s="118" t="s">
        <v>488</v>
      </c>
      <c r="D118" s="118" t="s">
        <v>489</v>
      </c>
      <c r="E118" s="118"/>
      <c r="F118" s="118"/>
      <c r="G118" s="119">
        <f>G119</f>
        <v>5000</v>
      </c>
      <c r="H118" s="141">
        <f t="shared" si="1"/>
        <v>0</v>
      </c>
      <c r="I118" s="119">
        <f>I119</f>
        <v>5000</v>
      </c>
    </row>
    <row r="119" spans="1:9" s="193" customFormat="1" ht="12.75" customHeight="1" x14ac:dyDescent="0.2">
      <c r="A119" s="131" t="s">
        <v>458</v>
      </c>
      <c r="B119" s="132">
        <v>598</v>
      </c>
      <c r="C119" s="132" t="s">
        <v>488</v>
      </c>
      <c r="D119" s="132" t="s">
        <v>489</v>
      </c>
      <c r="E119" s="132" t="s">
        <v>216</v>
      </c>
      <c r="F119" s="132"/>
      <c r="G119" s="133">
        <f>G120</f>
        <v>5000</v>
      </c>
      <c r="H119" s="141">
        <f t="shared" si="1"/>
        <v>0</v>
      </c>
      <c r="I119" s="133">
        <f>I120</f>
        <v>5000</v>
      </c>
    </row>
    <row r="120" spans="1:9" s="193" customFormat="1" ht="12.75" customHeight="1" x14ac:dyDescent="0.2">
      <c r="A120" s="117" t="s">
        <v>306</v>
      </c>
      <c r="B120" s="118">
        <v>598</v>
      </c>
      <c r="C120" s="118" t="s">
        <v>488</v>
      </c>
      <c r="D120" s="118" t="s">
        <v>489</v>
      </c>
      <c r="E120" s="118" t="s">
        <v>217</v>
      </c>
      <c r="F120" s="118"/>
      <c r="G120" s="119">
        <f>G124+G121</f>
        <v>5000</v>
      </c>
      <c r="H120" s="141">
        <f t="shared" si="1"/>
        <v>0</v>
      </c>
      <c r="I120" s="119">
        <f>I124+I121</f>
        <v>5000</v>
      </c>
    </row>
    <row r="121" spans="1:9" s="193" customFormat="1" ht="24" customHeight="1" x14ac:dyDescent="0.2">
      <c r="A121" s="117" t="s">
        <v>128</v>
      </c>
      <c r="B121" s="118">
        <v>598</v>
      </c>
      <c r="C121" s="118" t="s">
        <v>488</v>
      </c>
      <c r="D121" s="118" t="s">
        <v>489</v>
      </c>
      <c r="E121" s="118" t="s">
        <v>217</v>
      </c>
      <c r="F121" s="118"/>
      <c r="G121" s="119">
        <f>G122</f>
        <v>1000</v>
      </c>
      <c r="H121" s="141">
        <f t="shared" si="1"/>
        <v>0</v>
      </c>
      <c r="I121" s="119">
        <f>I122</f>
        <v>1000</v>
      </c>
    </row>
    <row r="122" spans="1:9" s="193" customFormat="1" ht="12.75" customHeight="1" x14ac:dyDescent="0.2">
      <c r="A122" s="126" t="s">
        <v>303</v>
      </c>
      <c r="B122" s="127" t="s">
        <v>406</v>
      </c>
      <c r="C122" s="127" t="s">
        <v>488</v>
      </c>
      <c r="D122" s="127" t="s">
        <v>489</v>
      </c>
      <c r="E122" s="127" t="s">
        <v>571</v>
      </c>
      <c r="F122" s="127" t="s">
        <v>84</v>
      </c>
      <c r="G122" s="128">
        <f>G123</f>
        <v>1000</v>
      </c>
      <c r="H122" s="141">
        <f t="shared" si="1"/>
        <v>0</v>
      </c>
      <c r="I122" s="128">
        <f>I123</f>
        <v>1000</v>
      </c>
    </row>
    <row r="123" spans="1:9" s="193" customFormat="1" ht="12.75" customHeight="1" x14ac:dyDescent="0.2">
      <c r="A123" s="126" t="s">
        <v>85</v>
      </c>
      <c r="B123" s="127" t="s">
        <v>406</v>
      </c>
      <c r="C123" s="127" t="s">
        <v>488</v>
      </c>
      <c r="D123" s="127" t="s">
        <v>489</v>
      </c>
      <c r="E123" s="127" t="s">
        <v>571</v>
      </c>
      <c r="F123" s="127" t="s">
        <v>86</v>
      </c>
      <c r="G123" s="128">
        <v>1000</v>
      </c>
      <c r="H123" s="141">
        <f t="shared" si="1"/>
        <v>0</v>
      </c>
      <c r="I123" s="128">
        <v>1000</v>
      </c>
    </row>
    <row r="124" spans="1:9" s="193" customFormat="1" ht="12.75" customHeight="1" x14ac:dyDescent="0.2">
      <c r="A124" s="150" t="s">
        <v>490</v>
      </c>
      <c r="B124" s="146" t="s">
        <v>406</v>
      </c>
      <c r="C124" s="146" t="s">
        <v>488</v>
      </c>
      <c r="D124" s="146" t="s">
        <v>489</v>
      </c>
      <c r="E124" s="146" t="s">
        <v>217</v>
      </c>
      <c r="F124" s="146"/>
      <c r="G124" s="151">
        <f>G125</f>
        <v>4000</v>
      </c>
      <c r="H124" s="141">
        <f t="shared" si="1"/>
        <v>0</v>
      </c>
      <c r="I124" s="151">
        <f>I125</f>
        <v>4000</v>
      </c>
    </row>
    <row r="125" spans="1:9" s="193" customFormat="1" ht="12.75" customHeight="1" x14ac:dyDescent="0.2">
      <c r="A125" s="117" t="s">
        <v>42</v>
      </c>
      <c r="B125" s="118" t="s">
        <v>406</v>
      </c>
      <c r="C125" s="118" t="s">
        <v>488</v>
      </c>
      <c r="D125" s="118" t="s">
        <v>489</v>
      </c>
      <c r="E125" s="118" t="s">
        <v>572</v>
      </c>
      <c r="F125" s="118"/>
      <c r="G125" s="119">
        <f>G126+G128+G130</f>
        <v>4000</v>
      </c>
      <c r="H125" s="141">
        <f t="shared" si="1"/>
        <v>0</v>
      </c>
      <c r="I125" s="119">
        <f>I126+I128+I130</f>
        <v>4000</v>
      </c>
    </row>
    <row r="126" spans="1:9" s="193" customFormat="1" ht="36" customHeight="1" x14ac:dyDescent="0.2">
      <c r="A126" s="126" t="s">
        <v>79</v>
      </c>
      <c r="B126" s="127" t="s">
        <v>406</v>
      </c>
      <c r="C126" s="127" t="s">
        <v>488</v>
      </c>
      <c r="D126" s="127" t="s">
        <v>489</v>
      </c>
      <c r="E126" s="127" t="s">
        <v>572</v>
      </c>
      <c r="F126" s="127" t="s">
        <v>80</v>
      </c>
      <c r="G126" s="128">
        <f>G127</f>
        <v>3514</v>
      </c>
      <c r="H126" s="141">
        <f t="shared" si="1"/>
        <v>0</v>
      </c>
      <c r="I126" s="128">
        <f>I127</f>
        <v>3514</v>
      </c>
    </row>
    <row r="127" spans="1:9" s="193" customFormat="1" ht="12.75" customHeight="1" x14ac:dyDescent="0.2">
      <c r="A127" s="126" t="s">
        <v>491</v>
      </c>
      <c r="B127" s="127" t="s">
        <v>406</v>
      </c>
      <c r="C127" s="127" t="s">
        <v>488</v>
      </c>
      <c r="D127" s="127" t="s">
        <v>489</v>
      </c>
      <c r="E127" s="127" t="s">
        <v>572</v>
      </c>
      <c r="F127" s="127" t="s">
        <v>492</v>
      </c>
      <c r="G127" s="128">
        <f>2640+20+7+47+800</f>
        <v>3514</v>
      </c>
      <c r="H127" s="141">
        <f t="shared" si="1"/>
        <v>0</v>
      </c>
      <c r="I127" s="128">
        <f>2640+20+7+47+800</f>
        <v>3514</v>
      </c>
    </row>
    <row r="128" spans="1:9" s="193" customFormat="1" ht="12.75" customHeight="1" x14ac:dyDescent="0.2">
      <c r="A128" s="126" t="s">
        <v>303</v>
      </c>
      <c r="B128" s="127" t="s">
        <v>406</v>
      </c>
      <c r="C128" s="127" t="s">
        <v>488</v>
      </c>
      <c r="D128" s="127" t="s">
        <v>489</v>
      </c>
      <c r="E128" s="127" t="s">
        <v>572</v>
      </c>
      <c r="F128" s="127" t="s">
        <v>84</v>
      </c>
      <c r="G128" s="128">
        <f>G129</f>
        <v>475</v>
      </c>
      <c r="H128" s="141">
        <f t="shared" si="1"/>
        <v>0</v>
      </c>
      <c r="I128" s="128">
        <f>I129</f>
        <v>475</v>
      </c>
    </row>
    <row r="129" spans="1:9" s="193" customFormat="1" ht="12.75" customHeight="1" x14ac:dyDescent="0.2">
      <c r="A129" s="126" t="s">
        <v>85</v>
      </c>
      <c r="B129" s="127" t="s">
        <v>406</v>
      </c>
      <c r="C129" s="127" t="s">
        <v>488</v>
      </c>
      <c r="D129" s="127" t="s">
        <v>489</v>
      </c>
      <c r="E129" s="127" t="s">
        <v>572</v>
      </c>
      <c r="F129" s="127" t="s">
        <v>86</v>
      </c>
      <c r="G129" s="128">
        <f>175+185+70+45</f>
        <v>475</v>
      </c>
      <c r="H129" s="141">
        <f t="shared" si="1"/>
        <v>0</v>
      </c>
      <c r="I129" s="128">
        <f>175+185+70+45</f>
        <v>475</v>
      </c>
    </row>
    <row r="130" spans="1:9" s="193" customFormat="1" ht="12.75" customHeight="1" x14ac:dyDescent="0.2">
      <c r="A130" s="126" t="s">
        <v>87</v>
      </c>
      <c r="B130" s="127" t="s">
        <v>406</v>
      </c>
      <c r="C130" s="127" t="s">
        <v>488</v>
      </c>
      <c r="D130" s="127" t="s">
        <v>489</v>
      </c>
      <c r="E130" s="127" t="s">
        <v>572</v>
      </c>
      <c r="F130" s="127" t="s">
        <v>88</v>
      </c>
      <c r="G130" s="128">
        <f>G131</f>
        <v>11</v>
      </c>
      <c r="H130" s="141">
        <f t="shared" si="1"/>
        <v>0</v>
      </c>
      <c r="I130" s="128">
        <f>I131</f>
        <v>11</v>
      </c>
    </row>
    <row r="131" spans="1:9" s="193" customFormat="1" ht="12.75" customHeight="1" x14ac:dyDescent="0.2">
      <c r="A131" s="126" t="s">
        <v>156</v>
      </c>
      <c r="B131" s="127" t="s">
        <v>406</v>
      </c>
      <c r="C131" s="127" t="s">
        <v>488</v>
      </c>
      <c r="D131" s="127" t="s">
        <v>489</v>
      </c>
      <c r="E131" s="127" t="s">
        <v>572</v>
      </c>
      <c r="F131" s="127" t="s">
        <v>89</v>
      </c>
      <c r="G131" s="128">
        <v>11</v>
      </c>
      <c r="H131" s="141">
        <f t="shared" si="1"/>
        <v>0</v>
      </c>
      <c r="I131" s="128">
        <v>11</v>
      </c>
    </row>
    <row r="132" spans="1:9" s="193" customFormat="1" ht="12.75" customHeight="1" x14ac:dyDescent="0.2">
      <c r="A132" s="117" t="s">
        <v>365</v>
      </c>
      <c r="B132" s="118" t="s">
        <v>406</v>
      </c>
      <c r="C132" s="118" t="s">
        <v>78</v>
      </c>
      <c r="D132" s="118" t="s">
        <v>77</v>
      </c>
      <c r="E132" s="118"/>
      <c r="F132" s="118"/>
      <c r="G132" s="119" t="e">
        <f>G137</f>
        <v>#REF!</v>
      </c>
      <c r="H132" s="141" t="e">
        <f t="shared" si="1"/>
        <v>#REF!</v>
      </c>
      <c r="I132" s="119">
        <f>I137+I133</f>
        <v>8336.0210000000006</v>
      </c>
    </row>
    <row r="133" spans="1:9" s="193" customFormat="1" ht="12.75" customHeight="1" x14ac:dyDescent="0.2">
      <c r="A133" s="70" t="s">
        <v>770</v>
      </c>
      <c r="B133" s="22" t="s">
        <v>406</v>
      </c>
      <c r="C133" s="22" t="s">
        <v>78</v>
      </c>
      <c r="D133" s="22" t="s">
        <v>76</v>
      </c>
      <c r="E133" s="22"/>
      <c r="F133" s="22"/>
      <c r="G133" s="119"/>
      <c r="H133" s="141"/>
      <c r="I133" s="119">
        <f>I134</f>
        <v>836.02099999999996</v>
      </c>
    </row>
    <row r="134" spans="1:9" s="193" customFormat="1" ht="24" customHeight="1" x14ac:dyDescent="0.2">
      <c r="A134" s="70" t="s">
        <v>771</v>
      </c>
      <c r="B134" s="22" t="s">
        <v>406</v>
      </c>
      <c r="C134" s="22" t="s">
        <v>78</v>
      </c>
      <c r="D134" s="22" t="s">
        <v>76</v>
      </c>
      <c r="E134" s="22" t="s">
        <v>772</v>
      </c>
      <c r="F134" s="22"/>
      <c r="G134" s="119"/>
      <c r="H134" s="141"/>
      <c r="I134" s="119">
        <f>I135</f>
        <v>836.02099999999996</v>
      </c>
    </row>
    <row r="135" spans="1:9" s="193" customFormat="1" ht="36" customHeight="1" x14ac:dyDescent="0.2">
      <c r="A135" s="73" t="s">
        <v>79</v>
      </c>
      <c r="B135" s="29" t="s">
        <v>406</v>
      </c>
      <c r="C135" s="29" t="s">
        <v>78</v>
      </c>
      <c r="D135" s="29" t="s">
        <v>76</v>
      </c>
      <c r="E135" s="29" t="s">
        <v>772</v>
      </c>
      <c r="F135" s="29" t="s">
        <v>80</v>
      </c>
      <c r="G135" s="119"/>
      <c r="H135" s="141"/>
      <c r="I135" s="128">
        <f>I136</f>
        <v>836.02099999999996</v>
      </c>
    </row>
    <row r="136" spans="1:9" s="193" customFormat="1" ht="12.75" customHeight="1" x14ac:dyDescent="0.2">
      <c r="A136" s="73" t="s">
        <v>81</v>
      </c>
      <c r="B136" s="29" t="s">
        <v>406</v>
      </c>
      <c r="C136" s="29" t="s">
        <v>78</v>
      </c>
      <c r="D136" s="29" t="s">
        <v>76</v>
      </c>
      <c r="E136" s="29" t="s">
        <v>772</v>
      </c>
      <c r="F136" s="29" t="s">
        <v>82</v>
      </c>
      <c r="G136" s="119"/>
      <c r="H136" s="141"/>
      <c r="I136" s="128">
        <v>836.02099999999996</v>
      </c>
    </row>
    <row r="137" spans="1:9" s="193" customFormat="1" ht="12.75" customHeight="1" x14ac:dyDescent="0.2">
      <c r="A137" s="117" t="s">
        <v>407</v>
      </c>
      <c r="B137" s="118" t="s">
        <v>406</v>
      </c>
      <c r="C137" s="118" t="s">
        <v>78</v>
      </c>
      <c r="D137" s="118" t="s">
        <v>494</v>
      </c>
      <c r="E137" s="137"/>
      <c r="F137" s="127"/>
      <c r="G137" s="119" t="e">
        <f>G138+G154</f>
        <v>#REF!</v>
      </c>
      <c r="H137" s="141" t="e">
        <f t="shared" si="1"/>
        <v>#REF!</v>
      </c>
      <c r="I137" s="119">
        <f>I138+I154</f>
        <v>7500</v>
      </c>
    </row>
    <row r="138" spans="1:9" s="193" customFormat="1" ht="27" customHeight="1" x14ac:dyDescent="0.2">
      <c r="A138" s="130" t="s">
        <v>573</v>
      </c>
      <c r="B138" s="121" t="s">
        <v>406</v>
      </c>
      <c r="C138" s="121" t="s">
        <v>78</v>
      </c>
      <c r="D138" s="121" t="s">
        <v>494</v>
      </c>
      <c r="E138" s="121" t="s">
        <v>221</v>
      </c>
      <c r="F138" s="121"/>
      <c r="G138" s="159">
        <f>G139+G142+G145+G148+G151</f>
        <v>1500</v>
      </c>
      <c r="H138" s="141">
        <f t="shared" si="1"/>
        <v>0</v>
      </c>
      <c r="I138" s="159">
        <f>I139+I142+I145+I148+I151</f>
        <v>1500</v>
      </c>
    </row>
    <row r="139" spans="1:9" s="193" customFormat="1" ht="48" customHeight="1" x14ac:dyDescent="0.2">
      <c r="A139" s="160" t="s">
        <v>574</v>
      </c>
      <c r="B139" s="118" t="s">
        <v>406</v>
      </c>
      <c r="C139" s="118" t="s">
        <v>78</v>
      </c>
      <c r="D139" s="118" t="s">
        <v>494</v>
      </c>
      <c r="E139" s="118" t="s">
        <v>575</v>
      </c>
      <c r="F139" s="118"/>
      <c r="G139" s="161">
        <f>G140</f>
        <v>200</v>
      </c>
      <c r="H139" s="141">
        <f t="shared" si="1"/>
        <v>0</v>
      </c>
      <c r="I139" s="161">
        <f>I140</f>
        <v>200</v>
      </c>
    </row>
    <row r="140" spans="1:9" s="193" customFormat="1" ht="12.75" customHeight="1" x14ac:dyDescent="0.2">
      <c r="A140" s="126" t="s">
        <v>303</v>
      </c>
      <c r="B140" s="127" t="s">
        <v>406</v>
      </c>
      <c r="C140" s="127" t="s">
        <v>78</v>
      </c>
      <c r="D140" s="127" t="s">
        <v>494</v>
      </c>
      <c r="E140" s="127" t="s">
        <v>575</v>
      </c>
      <c r="F140" s="127" t="s">
        <v>84</v>
      </c>
      <c r="G140" s="162">
        <f>G141</f>
        <v>200</v>
      </c>
      <c r="H140" s="141">
        <f t="shared" si="1"/>
        <v>0</v>
      </c>
      <c r="I140" s="162">
        <f>I141</f>
        <v>200</v>
      </c>
    </row>
    <row r="141" spans="1:9" s="193" customFormat="1" ht="12.75" customHeight="1" x14ac:dyDescent="0.2">
      <c r="A141" s="126" t="s">
        <v>85</v>
      </c>
      <c r="B141" s="144">
        <v>598</v>
      </c>
      <c r="C141" s="127" t="s">
        <v>78</v>
      </c>
      <c r="D141" s="127" t="s">
        <v>494</v>
      </c>
      <c r="E141" s="127" t="s">
        <v>575</v>
      </c>
      <c r="F141" s="127" t="s">
        <v>86</v>
      </c>
      <c r="G141" s="162">
        <v>200</v>
      </c>
      <c r="H141" s="141">
        <f t="shared" si="1"/>
        <v>0</v>
      </c>
      <c r="I141" s="162">
        <v>200</v>
      </c>
    </row>
    <row r="142" spans="1:9" s="193" customFormat="1" ht="48" customHeight="1" x14ac:dyDescent="0.2">
      <c r="A142" s="160" t="s">
        <v>765</v>
      </c>
      <c r="B142" s="118" t="s">
        <v>406</v>
      </c>
      <c r="C142" s="118" t="s">
        <v>78</v>
      </c>
      <c r="D142" s="118" t="s">
        <v>494</v>
      </c>
      <c r="E142" s="118" t="s">
        <v>576</v>
      </c>
      <c r="F142" s="118"/>
      <c r="G142" s="161">
        <f>G143</f>
        <v>300</v>
      </c>
      <c r="H142" s="141">
        <f t="shared" si="1"/>
        <v>0</v>
      </c>
      <c r="I142" s="161">
        <f>I143</f>
        <v>300</v>
      </c>
    </row>
    <row r="143" spans="1:9" s="193" customFormat="1" ht="12.75" customHeight="1" x14ac:dyDescent="0.2">
      <c r="A143" s="126" t="s">
        <v>303</v>
      </c>
      <c r="B143" s="127" t="s">
        <v>406</v>
      </c>
      <c r="C143" s="127" t="s">
        <v>78</v>
      </c>
      <c r="D143" s="127" t="s">
        <v>494</v>
      </c>
      <c r="E143" s="127" t="s">
        <v>576</v>
      </c>
      <c r="F143" s="127" t="s">
        <v>84</v>
      </c>
      <c r="G143" s="162">
        <f>G144</f>
        <v>300</v>
      </c>
      <c r="H143" s="141">
        <f t="shared" si="1"/>
        <v>0</v>
      </c>
      <c r="I143" s="162">
        <f>I144</f>
        <v>300</v>
      </c>
    </row>
    <row r="144" spans="1:9" s="193" customFormat="1" ht="12.75" customHeight="1" x14ac:dyDescent="0.2">
      <c r="A144" s="126" t="s">
        <v>85</v>
      </c>
      <c r="B144" s="144">
        <v>598</v>
      </c>
      <c r="C144" s="127" t="s">
        <v>78</v>
      </c>
      <c r="D144" s="127" t="s">
        <v>494</v>
      </c>
      <c r="E144" s="127" t="s">
        <v>576</v>
      </c>
      <c r="F144" s="127" t="s">
        <v>86</v>
      </c>
      <c r="G144" s="162">
        <v>300</v>
      </c>
      <c r="H144" s="141">
        <f t="shared" si="1"/>
        <v>0</v>
      </c>
      <c r="I144" s="162">
        <v>300</v>
      </c>
    </row>
    <row r="145" spans="1:9" s="193" customFormat="1" ht="24" customHeight="1" x14ac:dyDescent="0.2">
      <c r="A145" s="117" t="s">
        <v>577</v>
      </c>
      <c r="B145" s="118" t="s">
        <v>406</v>
      </c>
      <c r="C145" s="118" t="s">
        <v>78</v>
      </c>
      <c r="D145" s="118" t="s">
        <v>494</v>
      </c>
      <c r="E145" s="118" t="s">
        <v>578</v>
      </c>
      <c r="F145" s="118"/>
      <c r="G145" s="161">
        <f>G146</f>
        <v>300</v>
      </c>
      <c r="H145" s="141">
        <f t="shared" si="1"/>
        <v>0</v>
      </c>
      <c r="I145" s="161">
        <f>I146</f>
        <v>300</v>
      </c>
    </row>
    <row r="146" spans="1:9" s="193" customFormat="1" ht="12.75" customHeight="1" x14ac:dyDescent="0.2">
      <c r="A146" s="126" t="s">
        <v>303</v>
      </c>
      <c r="B146" s="127" t="s">
        <v>406</v>
      </c>
      <c r="C146" s="127" t="s">
        <v>78</v>
      </c>
      <c r="D146" s="127" t="s">
        <v>494</v>
      </c>
      <c r="E146" s="127" t="s">
        <v>578</v>
      </c>
      <c r="F146" s="127" t="s">
        <v>84</v>
      </c>
      <c r="G146" s="162">
        <f>G147</f>
        <v>300</v>
      </c>
      <c r="H146" s="141">
        <f t="shared" si="1"/>
        <v>0</v>
      </c>
      <c r="I146" s="162">
        <f>I147</f>
        <v>300</v>
      </c>
    </row>
    <row r="147" spans="1:9" s="193" customFormat="1" ht="12.75" customHeight="1" x14ac:dyDescent="0.2">
      <c r="A147" s="126" t="s">
        <v>85</v>
      </c>
      <c r="B147" s="144">
        <v>598</v>
      </c>
      <c r="C147" s="127" t="s">
        <v>78</v>
      </c>
      <c r="D147" s="127" t="s">
        <v>494</v>
      </c>
      <c r="E147" s="127" t="s">
        <v>578</v>
      </c>
      <c r="F147" s="127" t="s">
        <v>86</v>
      </c>
      <c r="G147" s="162">
        <v>300</v>
      </c>
      <c r="H147" s="141">
        <f t="shared" si="1"/>
        <v>0</v>
      </c>
      <c r="I147" s="162">
        <v>300</v>
      </c>
    </row>
    <row r="148" spans="1:9" s="193" customFormat="1" ht="24" customHeight="1" x14ac:dyDescent="0.2">
      <c r="A148" s="117" t="s">
        <v>502</v>
      </c>
      <c r="B148" s="118" t="s">
        <v>406</v>
      </c>
      <c r="C148" s="118" t="s">
        <v>78</v>
      </c>
      <c r="D148" s="118" t="s">
        <v>494</v>
      </c>
      <c r="E148" s="118" t="s">
        <v>579</v>
      </c>
      <c r="F148" s="118"/>
      <c r="G148" s="161">
        <f>G149</f>
        <v>400</v>
      </c>
      <c r="H148" s="141">
        <f t="shared" si="1"/>
        <v>0</v>
      </c>
      <c r="I148" s="161">
        <f>I149</f>
        <v>400</v>
      </c>
    </row>
    <row r="149" spans="1:9" s="193" customFormat="1" ht="12.75" customHeight="1" x14ac:dyDescent="0.2">
      <c r="A149" s="126" t="s">
        <v>303</v>
      </c>
      <c r="B149" s="127" t="s">
        <v>406</v>
      </c>
      <c r="C149" s="127" t="s">
        <v>78</v>
      </c>
      <c r="D149" s="127" t="s">
        <v>494</v>
      </c>
      <c r="E149" s="127" t="s">
        <v>579</v>
      </c>
      <c r="F149" s="127" t="s">
        <v>84</v>
      </c>
      <c r="G149" s="162">
        <f>G150</f>
        <v>400</v>
      </c>
      <c r="H149" s="141">
        <f t="shared" si="1"/>
        <v>0</v>
      </c>
      <c r="I149" s="162">
        <f>I150</f>
        <v>400</v>
      </c>
    </row>
    <row r="150" spans="1:9" s="193" customFormat="1" ht="12.75" customHeight="1" x14ac:dyDescent="0.2">
      <c r="A150" s="126" t="s">
        <v>85</v>
      </c>
      <c r="B150" s="144">
        <v>598</v>
      </c>
      <c r="C150" s="127" t="s">
        <v>78</v>
      </c>
      <c r="D150" s="127" t="s">
        <v>494</v>
      </c>
      <c r="E150" s="127" t="s">
        <v>579</v>
      </c>
      <c r="F150" s="127" t="s">
        <v>86</v>
      </c>
      <c r="G150" s="162">
        <v>400</v>
      </c>
      <c r="H150" s="141">
        <f t="shared" si="1"/>
        <v>0</v>
      </c>
      <c r="I150" s="162">
        <v>400</v>
      </c>
    </row>
    <row r="151" spans="1:9" s="193" customFormat="1" ht="24" customHeight="1" x14ac:dyDescent="0.2">
      <c r="A151" s="117" t="s">
        <v>580</v>
      </c>
      <c r="B151" s="118" t="s">
        <v>406</v>
      </c>
      <c r="C151" s="118" t="s">
        <v>78</v>
      </c>
      <c r="D151" s="118" t="s">
        <v>494</v>
      </c>
      <c r="E151" s="118" t="s">
        <v>581</v>
      </c>
      <c r="F151" s="118"/>
      <c r="G151" s="161">
        <f>G152</f>
        <v>300</v>
      </c>
      <c r="H151" s="141">
        <f t="shared" si="1"/>
        <v>0</v>
      </c>
      <c r="I151" s="161">
        <f>I152</f>
        <v>300</v>
      </c>
    </row>
    <row r="152" spans="1:9" s="193" customFormat="1" ht="12.75" customHeight="1" x14ac:dyDescent="0.2">
      <c r="A152" s="126" t="s">
        <v>303</v>
      </c>
      <c r="B152" s="127" t="s">
        <v>406</v>
      </c>
      <c r="C152" s="127" t="s">
        <v>78</v>
      </c>
      <c r="D152" s="127" t="s">
        <v>494</v>
      </c>
      <c r="E152" s="127" t="s">
        <v>581</v>
      </c>
      <c r="F152" s="127" t="s">
        <v>84</v>
      </c>
      <c r="G152" s="162">
        <f>G153</f>
        <v>300</v>
      </c>
      <c r="H152" s="141">
        <f t="shared" si="1"/>
        <v>0</v>
      </c>
      <c r="I152" s="162">
        <f>I153</f>
        <v>300</v>
      </c>
    </row>
    <row r="153" spans="1:9" s="193" customFormat="1" ht="12.75" customHeight="1" x14ac:dyDescent="0.2">
      <c r="A153" s="126" t="s">
        <v>85</v>
      </c>
      <c r="B153" s="144">
        <v>598</v>
      </c>
      <c r="C153" s="127" t="s">
        <v>78</v>
      </c>
      <c r="D153" s="127" t="s">
        <v>494</v>
      </c>
      <c r="E153" s="127" t="s">
        <v>581</v>
      </c>
      <c r="F153" s="127" t="s">
        <v>86</v>
      </c>
      <c r="G153" s="162">
        <v>300</v>
      </c>
      <c r="H153" s="141">
        <f t="shared" si="1"/>
        <v>0</v>
      </c>
      <c r="I153" s="162">
        <v>300</v>
      </c>
    </row>
    <row r="154" spans="1:9" s="193" customFormat="1" ht="12.75" customHeight="1" x14ac:dyDescent="0.2">
      <c r="A154" s="152" t="s">
        <v>74</v>
      </c>
      <c r="B154" s="132" t="s">
        <v>406</v>
      </c>
      <c r="C154" s="132" t="s">
        <v>78</v>
      </c>
      <c r="D154" s="132" t="s">
        <v>494</v>
      </c>
      <c r="E154" s="132" t="s">
        <v>216</v>
      </c>
      <c r="F154" s="132"/>
      <c r="G154" s="133" t="e">
        <f>G155</f>
        <v>#REF!</v>
      </c>
      <c r="H154" s="141" t="e">
        <f t="shared" si="1"/>
        <v>#REF!</v>
      </c>
      <c r="I154" s="133">
        <f>I155</f>
        <v>6000</v>
      </c>
    </row>
    <row r="155" spans="1:9" s="193" customFormat="1" ht="12.75" customHeight="1" x14ac:dyDescent="0.2">
      <c r="A155" s="117" t="s">
        <v>306</v>
      </c>
      <c r="B155" s="157">
        <v>598</v>
      </c>
      <c r="C155" s="118" t="s">
        <v>78</v>
      </c>
      <c r="D155" s="118" t="s">
        <v>494</v>
      </c>
      <c r="E155" s="118" t="s">
        <v>217</v>
      </c>
      <c r="F155" s="118"/>
      <c r="G155" s="119" t="e">
        <f>G156+#REF!</f>
        <v>#REF!</v>
      </c>
      <c r="H155" s="141" t="e">
        <f t="shared" si="1"/>
        <v>#REF!</v>
      </c>
      <c r="I155" s="119">
        <f>I156+I159</f>
        <v>6000</v>
      </c>
    </row>
    <row r="156" spans="1:9" s="193" customFormat="1" ht="24" customHeight="1" x14ac:dyDescent="0.2">
      <c r="A156" s="117" t="s">
        <v>503</v>
      </c>
      <c r="B156" s="157">
        <v>598</v>
      </c>
      <c r="C156" s="118" t="s">
        <v>78</v>
      </c>
      <c r="D156" s="118" t="s">
        <v>494</v>
      </c>
      <c r="E156" s="118" t="s">
        <v>582</v>
      </c>
      <c r="F156" s="118"/>
      <c r="G156" s="141">
        <f>G157</f>
        <v>1000</v>
      </c>
      <c r="H156" s="141">
        <f t="shared" ref="H156:H222" si="2">I156-G156</f>
        <v>4000</v>
      </c>
      <c r="I156" s="141">
        <f>I157</f>
        <v>5000</v>
      </c>
    </row>
    <row r="157" spans="1:9" s="193" customFormat="1" ht="12.75" customHeight="1" x14ac:dyDescent="0.2">
      <c r="A157" s="126" t="s">
        <v>303</v>
      </c>
      <c r="B157" s="127" t="s">
        <v>406</v>
      </c>
      <c r="C157" s="127" t="s">
        <v>78</v>
      </c>
      <c r="D157" s="127" t="s">
        <v>494</v>
      </c>
      <c r="E157" s="127" t="s">
        <v>582</v>
      </c>
      <c r="F157" s="144">
        <v>200</v>
      </c>
      <c r="G157" s="142">
        <f>G158</f>
        <v>1000</v>
      </c>
      <c r="H157" s="141">
        <f t="shared" si="2"/>
        <v>4000</v>
      </c>
      <c r="I157" s="142">
        <f>I158</f>
        <v>5000</v>
      </c>
    </row>
    <row r="158" spans="1:9" s="193" customFormat="1" ht="12.75" customHeight="1" x14ac:dyDescent="0.2">
      <c r="A158" s="126" t="s">
        <v>85</v>
      </c>
      <c r="B158" s="144">
        <v>598</v>
      </c>
      <c r="C158" s="127" t="s">
        <v>78</v>
      </c>
      <c r="D158" s="127" t="s">
        <v>494</v>
      </c>
      <c r="E158" s="127" t="s">
        <v>582</v>
      </c>
      <c r="F158" s="127" t="s">
        <v>86</v>
      </c>
      <c r="G158" s="142">
        <v>1000</v>
      </c>
      <c r="H158" s="141">
        <f t="shared" si="2"/>
        <v>4000</v>
      </c>
      <c r="I158" s="142">
        <f>1000+4000</f>
        <v>5000</v>
      </c>
    </row>
    <row r="159" spans="1:9" s="193" customFormat="1" ht="12.75" customHeight="1" x14ac:dyDescent="0.2">
      <c r="A159" s="117" t="s">
        <v>761</v>
      </c>
      <c r="B159" s="157">
        <v>598</v>
      </c>
      <c r="C159" s="118" t="s">
        <v>78</v>
      </c>
      <c r="D159" s="118" t="s">
        <v>494</v>
      </c>
      <c r="E159" s="118" t="s">
        <v>762</v>
      </c>
      <c r="F159" s="127"/>
      <c r="G159" s="142"/>
      <c r="H159" s="141"/>
      <c r="I159" s="141">
        <f>I160</f>
        <v>1000</v>
      </c>
    </row>
    <row r="160" spans="1:9" s="193" customFormat="1" ht="12.75" customHeight="1" x14ac:dyDescent="0.2">
      <c r="A160" s="126" t="s">
        <v>303</v>
      </c>
      <c r="B160" s="127" t="s">
        <v>406</v>
      </c>
      <c r="C160" s="127" t="s">
        <v>78</v>
      </c>
      <c r="D160" s="127" t="s">
        <v>494</v>
      </c>
      <c r="E160" s="127" t="s">
        <v>762</v>
      </c>
      <c r="F160" s="144">
        <v>200</v>
      </c>
      <c r="G160" s="142"/>
      <c r="H160" s="141"/>
      <c r="I160" s="142">
        <f>I161</f>
        <v>1000</v>
      </c>
    </row>
    <row r="161" spans="1:9" s="193" customFormat="1" ht="12.75" customHeight="1" x14ac:dyDescent="0.2">
      <c r="A161" s="126" t="s">
        <v>85</v>
      </c>
      <c r="B161" s="144">
        <v>598</v>
      </c>
      <c r="C161" s="127" t="s">
        <v>78</v>
      </c>
      <c r="D161" s="127" t="s">
        <v>494</v>
      </c>
      <c r="E161" s="127" t="s">
        <v>762</v>
      </c>
      <c r="F161" s="127" t="s">
        <v>86</v>
      </c>
      <c r="G161" s="142"/>
      <c r="H161" s="141"/>
      <c r="I161" s="142">
        <v>1000</v>
      </c>
    </row>
    <row r="162" spans="1:9" s="193" customFormat="1" ht="12.75" customHeight="1" x14ac:dyDescent="0.2">
      <c r="A162" s="117" t="s">
        <v>408</v>
      </c>
      <c r="B162" s="118">
        <v>598</v>
      </c>
      <c r="C162" s="118" t="s">
        <v>520</v>
      </c>
      <c r="D162" s="118" t="s">
        <v>77</v>
      </c>
      <c r="E162" s="118"/>
      <c r="F162" s="118"/>
      <c r="G162" s="119">
        <f>G163+G169</f>
        <v>41650</v>
      </c>
      <c r="H162" s="141">
        <f t="shared" si="2"/>
        <v>30664.167000000001</v>
      </c>
      <c r="I162" s="119">
        <f>I163+I169</f>
        <v>72314.167000000001</v>
      </c>
    </row>
    <row r="163" spans="1:9" s="193" customFormat="1" ht="12.75" customHeight="1" x14ac:dyDescent="0.2">
      <c r="A163" s="117" t="s">
        <v>391</v>
      </c>
      <c r="B163" s="118" t="s">
        <v>406</v>
      </c>
      <c r="C163" s="118" t="s">
        <v>520</v>
      </c>
      <c r="D163" s="118" t="s">
        <v>76</v>
      </c>
      <c r="E163" s="118" t="s">
        <v>216</v>
      </c>
      <c r="F163" s="118"/>
      <c r="G163" s="119">
        <f>G164</f>
        <v>17150</v>
      </c>
      <c r="H163" s="141">
        <f t="shared" si="2"/>
        <v>0</v>
      </c>
      <c r="I163" s="119">
        <f>I164</f>
        <v>17150</v>
      </c>
    </row>
    <row r="164" spans="1:9" s="193" customFormat="1" ht="12.75" customHeight="1" x14ac:dyDescent="0.2">
      <c r="A164" s="131" t="s">
        <v>458</v>
      </c>
      <c r="B164" s="132">
        <v>598</v>
      </c>
      <c r="C164" s="132" t="s">
        <v>520</v>
      </c>
      <c r="D164" s="132" t="s">
        <v>76</v>
      </c>
      <c r="E164" s="132" t="s">
        <v>216</v>
      </c>
      <c r="F164" s="118"/>
      <c r="G164" s="133">
        <f>G165</f>
        <v>17150</v>
      </c>
      <c r="H164" s="141">
        <f t="shared" si="2"/>
        <v>0</v>
      </c>
      <c r="I164" s="133">
        <f>I165</f>
        <v>17150</v>
      </c>
    </row>
    <row r="165" spans="1:9" s="192" customFormat="1" ht="12.75" customHeight="1" x14ac:dyDescent="0.2">
      <c r="A165" s="117" t="s">
        <v>306</v>
      </c>
      <c r="B165" s="118">
        <v>598</v>
      </c>
      <c r="C165" s="118" t="s">
        <v>520</v>
      </c>
      <c r="D165" s="118" t="s">
        <v>76</v>
      </c>
      <c r="E165" s="118" t="s">
        <v>217</v>
      </c>
      <c r="F165" s="118"/>
      <c r="G165" s="119">
        <f>G166</f>
        <v>17150</v>
      </c>
      <c r="H165" s="141">
        <f t="shared" si="2"/>
        <v>0</v>
      </c>
      <c r="I165" s="119">
        <f>I166</f>
        <v>17150</v>
      </c>
    </row>
    <row r="166" spans="1:9" s="192" customFormat="1" ht="24" customHeight="1" x14ac:dyDescent="0.2">
      <c r="A166" s="117" t="s">
        <v>403</v>
      </c>
      <c r="B166" s="118" t="s">
        <v>406</v>
      </c>
      <c r="C166" s="118" t="s">
        <v>520</v>
      </c>
      <c r="D166" s="118" t="s">
        <v>76</v>
      </c>
      <c r="E166" s="118" t="s">
        <v>504</v>
      </c>
      <c r="F166" s="118"/>
      <c r="G166" s="119">
        <f>G167</f>
        <v>17150</v>
      </c>
      <c r="H166" s="141">
        <f t="shared" si="2"/>
        <v>0</v>
      </c>
      <c r="I166" s="119">
        <f>I167</f>
        <v>17150</v>
      </c>
    </row>
    <row r="167" spans="1:9" s="220" customFormat="1" ht="12.75" customHeight="1" x14ac:dyDescent="0.2">
      <c r="A167" s="126" t="s">
        <v>95</v>
      </c>
      <c r="B167" s="127" t="s">
        <v>406</v>
      </c>
      <c r="C167" s="127" t="s">
        <v>520</v>
      </c>
      <c r="D167" s="127" t="s">
        <v>76</v>
      </c>
      <c r="E167" s="127" t="s">
        <v>504</v>
      </c>
      <c r="F167" s="127" t="s">
        <v>94</v>
      </c>
      <c r="G167" s="128">
        <f>G168</f>
        <v>17150</v>
      </c>
      <c r="H167" s="141">
        <f t="shared" si="2"/>
        <v>0</v>
      </c>
      <c r="I167" s="128">
        <f>I168</f>
        <v>17150</v>
      </c>
    </row>
    <row r="168" spans="1:9" s="220" customFormat="1" ht="12.75" customHeight="1" x14ac:dyDescent="0.2">
      <c r="A168" s="126" t="s">
        <v>158</v>
      </c>
      <c r="B168" s="127" t="s">
        <v>406</v>
      </c>
      <c r="C168" s="127" t="s">
        <v>520</v>
      </c>
      <c r="D168" s="127" t="s">
        <v>76</v>
      </c>
      <c r="E168" s="127" t="s">
        <v>504</v>
      </c>
      <c r="F168" s="127" t="s">
        <v>523</v>
      </c>
      <c r="G168" s="128">
        <v>17150</v>
      </c>
      <c r="H168" s="141">
        <f t="shared" si="2"/>
        <v>0</v>
      </c>
      <c r="I168" s="128">
        <v>17150</v>
      </c>
    </row>
    <row r="169" spans="1:9" s="129" customFormat="1" ht="12.75" customHeight="1" x14ac:dyDescent="0.2">
      <c r="A169" s="117" t="s">
        <v>396</v>
      </c>
      <c r="B169" s="118" t="s">
        <v>406</v>
      </c>
      <c r="C169" s="118" t="s">
        <v>520</v>
      </c>
      <c r="D169" s="118" t="s">
        <v>488</v>
      </c>
      <c r="E169" s="118"/>
      <c r="F169" s="118"/>
      <c r="G169" s="119">
        <f>G170+G181</f>
        <v>24500</v>
      </c>
      <c r="H169" s="141">
        <f t="shared" si="2"/>
        <v>30664.167000000001</v>
      </c>
      <c r="I169" s="119">
        <f>I170+I181</f>
        <v>55164.167000000001</v>
      </c>
    </row>
    <row r="170" spans="1:9" s="129" customFormat="1" ht="12.75" customHeight="1" x14ac:dyDescent="0.2">
      <c r="A170" s="131" t="s">
        <v>458</v>
      </c>
      <c r="B170" s="132">
        <v>598</v>
      </c>
      <c r="C170" s="132" t="s">
        <v>520</v>
      </c>
      <c r="D170" s="132" t="s">
        <v>488</v>
      </c>
      <c r="E170" s="132" t="s">
        <v>216</v>
      </c>
      <c r="F170" s="118"/>
      <c r="G170" s="133">
        <f>G171</f>
        <v>23000</v>
      </c>
      <c r="H170" s="141">
        <f t="shared" si="2"/>
        <v>30664.167000000001</v>
      </c>
      <c r="I170" s="133">
        <f>I171</f>
        <v>53664.167000000001</v>
      </c>
    </row>
    <row r="171" spans="1:9" s="193" customFormat="1" ht="12.75" customHeight="1" x14ac:dyDescent="0.2">
      <c r="A171" s="117" t="s">
        <v>306</v>
      </c>
      <c r="B171" s="118">
        <v>598</v>
      </c>
      <c r="C171" s="118" t="s">
        <v>520</v>
      </c>
      <c r="D171" s="118" t="s">
        <v>488</v>
      </c>
      <c r="E171" s="118" t="s">
        <v>217</v>
      </c>
      <c r="F171" s="118"/>
      <c r="G171" s="119">
        <f>G175+G178</f>
        <v>23000</v>
      </c>
      <c r="H171" s="141">
        <f t="shared" si="2"/>
        <v>30664.167000000001</v>
      </c>
      <c r="I171" s="119">
        <f>I175+I178+I172</f>
        <v>53664.167000000001</v>
      </c>
    </row>
    <row r="172" spans="1:9" s="193" customFormat="1" ht="12.75" customHeight="1" x14ac:dyDescent="0.2">
      <c r="A172" s="117" t="s">
        <v>733</v>
      </c>
      <c r="B172" s="118" t="s">
        <v>406</v>
      </c>
      <c r="C172" s="118" t="s">
        <v>520</v>
      </c>
      <c r="D172" s="118" t="s">
        <v>488</v>
      </c>
      <c r="E172" s="163" t="s">
        <v>734</v>
      </c>
      <c r="F172" s="118"/>
      <c r="G172" s="119"/>
      <c r="H172" s="141"/>
      <c r="I172" s="119">
        <f>I173</f>
        <v>30664.167000000001</v>
      </c>
    </row>
    <row r="173" spans="1:9" s="193" customFormat="1" ht="12.75" customHeight="1" x14ac:dyDescent="0.2">
      <c r="A173" s="126" t="s">
        <v>95</v>
      </c>
      <c r="B173" s="127" t="s">
        <v>406</v>
      </c>
      <c r="C173" s="127" t="s">
        <v>520</v>
      </c>
      <c r="D173" s="127" t="s">
        <v>488</v>
      </c>
      <c r="E173" s="164" t="s">
        <v>734</v>
      </c>
      <c r="F173" s="127" t="s">
        <v>94</v>
      </c>
      <c r="G173" s="128">
        <f>G174</f>
        <v>3000</v>
      </c>
      <c r="H173" s="141">
        <f t="shared" ref="H173:H174" si="3">I173-G173</f>
        <v>27664.167000000001</v>
      </c>
      <c r="I173" s="128">
        <f>I174</f>
        <v>30664.167000000001</v>
      </c>
    </row>
    <row r="174" spans="1:9" s="193" customFormat="1" ht="12.75" customHeight="1" x14ac:dyDescent="0.2">
      <c r="A174" s="126" t="s">
        <v>96</v>
      </c>
      <c r="B174" s="127" t="s">
        <v>406</v>
      </c>
      <c r="C174" s="127" t="s">
        <v>520</v>
      </c>
      <c r="D174" s="127" t="s">
        <v>488</v>
      </c>
      <c r="E174" s="164" t="s">
        <v>734</v>
      </c>
      <c r="F174" s="127" t="s">
        <v>97</v>
      </c>
      <c r="G174" s="128">
        <v>3000</v>
      </c>
      <c r="H174" s="141">
        <f t="shared" si="3"/>
        <v>27664.167000000001</v>
      </c>
      <c r="I174" s="128">
        <v>30664.167000000001</v>
      </c>
    </row>
    <row r="175" spans="1:9" s="193" customFormat="1" ht="12.75" customHeight="1" x14ac:dyDescent="0.2">
      <c r="A175" s="117" t="s">
        <v>462</v>
      </c>
      <c r="B175" s="118" t="s">
        <v>406</v>
      </c>
      <c r="C175" s="118" t="s">
        <v>520</v>
      </c>
      <c r="D175" s="118" t="s">
        <v>488</v>
      </c>
      <c r="E175" s="163" t="s">
        <v>501</v>
      </c>
      <c r="F175" s="118"/>
      <c r="G175" s="119">
        <f>G176</f>
        <v>3000</v>
      </c>
      <c r="H175" s="141">
        <f t="shared" si="2"/>
        <v>0</v>
      </c>
      <c r="I175" s="119">
        <f>I176</f>
        <v>3000</v>
      </c>
    </row>
    <row r="176" spans="1:9" s="193" customFormat="1" ht="12.75" customHeight="1" x14ac:dyDescent="0.2">
      <c r="A176" s="126" t="s">
        <v>95</v>
      </c>
      <c r="B176" s="127" t="s">
        <v>406</v>
      </c>
      <c r="C176" s="127" t="s">
        <v>520</v>
      </c>
      <c r="D176" s="127" t="s">
        <v>488</v>
      </c>
      <c r="E176" s="164" t="s">
        <v>501</v>
      </c>
      <c r="F176" s="127" t="s">
        <v>94</v>
      </c>
      <c r="G176" s="128">
        <f>G177</f>
        <v>3000</v>
      </c>
      <c r="H176" s="141">
        <f t="shared" si="2"/>
        <v>0</v>
      </c>
      <c r="I176" s="128">
        <f>I177</f>
        <v>3000</v>
      </c>
    </row>
    <row r="177" spans="1:9" s="193" customFormat="1" ht="12.75" customHeight="1" x14ac:dyDescent="0.2">
      <c r="A177" s="126" t="s">
        <v>96</v>
      </c>
      <c r="B177" s="127" t="s">
        <v>406</v>
      </c>
      <c r="C177" s="127" t="s">
        <v>520</v>
      </c>
      <c r="D177" s="127" t="s">
        <v>488</v>
      </c>
      <c r="E177" s="164" t="s">
        <v>501</v>
      </c>
      <c r="F177" s="127" t="s">
        <v>97</v>
      </c>
      <c r="G177" s="128">
        <v>3000</v>
      </c>
      <c r="H177" s="141">
        <f t="shared" si="2"/>
        <v>0</v>
      </c>
      <c r="I177" s="128">
        <v>3000</v>
      </c>
    </row>
    <row r="178" spans="1:9" s="193" customFormat="1" ht="24" customHeight="1" x14ac:dyDescent="0.2">
      <c r="A178" s="117" t="s">
        <v>583</v>
      </c>
      <c r="B178" s="118" t="s">
        <v>406</v>
      </c>
      <c r="C178" s="118" t="s">
        <v>520</v>
      </c>
      <c r="D178" s="118" t="s">
        <v>488</v>
      </c>
      <c r="E178" s="118" t="s">
        <v>505</v>
      </c>
      <c r="F178" s="118"/>
      <c r="G178" s="119">
        <f>G179</f>
        <v>20000</v>
      </c>
      <c r="H178" s="141">
        <f t="shared" si="2"/>
        <v>0</v>
      </c>
      <c r="I178" s="119">
        <f>I179</f>
        <v>20000</v>
      </c>
    </row>
    <row r="179" spans="1:9" s="193" customFormat="1" ht="12.75" customHeight="1" x14ac:dyDescent="0.2">
      <c r="A179" s="126" t="s">
        <v>95</v>
      </c>
      <c r="B179" s="127" t="s">
        <v>406</v>
      </c>
      <c r="C179" s="127" t="s">
        <v>520</v>
      </c>
      <c r="D179" s="127" t="s">
        <v>488</v>
      </c>
      <c r="E179" s="127" t="s">
        <v>505</v>
      </c>
      <c r="F179" s="127" t="s">
        <v>94</v>
      </c>
      <c r="G179" s="128">
        <f>G180</f>
        <v>20000</v>
      </c>
      <c r="H179" s="141">
        <f t="shared" si="2"/>
        <v>0</v>
      </c>
      <c r="I179" s="128">
        <f>I180</f>
        <v>20000</v>
      </c>
    </row>
    <row r="180" spans="1:9" s="193" customFormat="1" ht="12.75" customHeight="1" x14ac:dyDescent="0.2">
      <c r="A180" s="126" t="s">
        <v>96</v>
      </c>
      <c r="B180" s="127" t="s">
        <v>406</v>
      </c>
      <c r="C180" s="127" t="s">
        <v>520</v>
      </c>
      <c r="D180" s="127" t="s">
        <v>488</v>
      </c>
      <c r="E180" s="127" t="s">
        <v>505</v>
      </c>
      <c r="F180" s="127" t="s">
        <v>97</v>
      </c>
      <c r="G180" s="128">
        <v>20000</v>
      </c>
      <c r="H180" s="141">
        <f t="shared" si="2"/>
        <v>0</v>
      </c>
      <c r="I180" s="128">
        <v>20000</v>
      </c>
    </row>
    <row r="181" spans="1:9" s="193" customFormat="1" ht="40.5" customHeight="1" x14ac:dyDescent="0.2">
      <c r="A181" s="130" t="s">
        <v>584</v>
      </c>
      <c r="B181" s="121" t="s">
        <v>406</v>
      </c>
      <c r="C181" s="121" t="s">
        <v>520</v>
      </c>
      <c r="D181" s="121" t="s">
        <v>488</v>
      </c>
      <c r="E181" s="156" t="s">
        <v>257</v>
      </c>
      <c r="F181" s="121"/>
      <c r="G181" s="122">
        <f>G182</f>
        <v>1500</v>
      </c>
      <c r="H181" s="141">
        <f t="shared" si="2"/>
        <v>0</v>
      </c>
      <c r="I181" s="122">
        <f>I182</f>
        <v>1500</v>
      </c>
    </row>
    <row r="182" spans="1:9" s="193" customFormat="1" ht="24" customHeight="1" x14ac:dyDescent="0.2">
      <c r="A182" s="148" t="s">
        <v>49</v>
      </c>
      <c r="B182" s="118" t="s">
        <v>406</v>
      </c>
      <c r="C182" s="118" t="s">
        <v>520</v>
      </c>
      <c r="D182" s="118" t="s">
        <v>488</v>
      </c>
      <c r="E182" s="149" t="s">
        <v>585</v>
      </c>
      <c r="F182" s="118"/>
      <c r="G182" s="119">
        <f>G183</f>
        <v>1500</v>
      </c>
      <c r="H182" s="141">
        <f t="shared" si="2"/>
        <v>0</v>
      </c>
      <c r="I182" s="119">
        <f>I183</f>
        <v>1500</v>
      </c>
    </row>
    <row r="183" spans="1:9" s="193" customFormat="1" ht="12.75" customHeight="1" x14ac:dyDescent="0.2">
      <c r="A183" s="126" t="s">
        <v>95</v>
      </c>
      <c r="B183" s="127" t="s">
        <v>406</v>
      </c>
      <c r="C183" s="127" t="s">
        <v>520</v>
      </c>
      <c r="D183" s="127" t="s">
        <v>488</v>
      </c>
      <c r="E183" s="137" t="s">
        <v>585</v>
      </c>
      <c r="F183" s="127" t="s">
        <v>94</v>
      </c>
      <c r="G183" s="128">
        <f>G184</f>
        <v>1500</v>
      </c>
      <c r="H183" s="141">
        <f t="shared" si="2"/>
        <v>0</v>
      </c>
      <c r="I183" s="128">
        <f>I184</f>
        <v>1500</v>
      </c>
    </row>
    <row r="184" spans="1:9" s="193" customFormat="1" ht="12.75" customHeight="1" x14ac:dyDescent="0.2">
      <c r="A184" s="126" t="s">
        <v>158</v>
      </c>
      <c r="B184" s="127" t="s">
        <v>406</v>
      </c>
      <c r="C184" s="127" t="s">
        <v>520</v>
      </c>
      <c r="D184" s="127" t="s">
        <v>488</v>
      </c>
      <c r="E184" s="137" t="s">
        <v>585</v>
      </c>
      <c r="F184" s="127" t="s">
        <v>523</v>
      </c>
      <c r="G184" s="128">
        <v>1500</v>
      </c>
      <c r="H184" s="141">
        <f t="shared" si="2"/>
        <v>0</v>
      </c>
      <c r="I184" s="128">
        <v>1500</v>
      </c>
    </row>
    <row r="185" spans="1:9" s="193" customFormat="1" ht="12.75" customHeight="1" x14ac:dyDescent="0.2">
      <c r="A185" s="117" t="s">
        <v>401</v>
      </c>
      <c r="B185" s="118" t="s">
        <v>406</v>
      </c>
      <c r="C185" s="118" t="s">
        <v>494</v>
      </c>
      <c r="D185" s="118" t="s">
        <v>77</v>
      </c>
      <c r="E185" s="118"/>
      <c r="F185" s="118"/>
      <c r="G185" s="119">
        <f>G186+G196</f>
        <v>9930</v>
      </c>
      <c r="H185" s="141">
        <f t="shared" si="2"/>
        <v>0</v>
      </c>
      <c r="I185" s="119">
        <f>I186+I196</f>
        <v>9930</v>
      </c>
    </row>
    <row r="186" spans="1:9" s="193" customFormat="1" ht="12.75" customHeight="1" x14ac:dyDescent="0.2">
      <c r="A186" s="117" t="s">
        <v>389</v>
      </c>
      <c r="B186" s="118" t="s">
        <v>406</v>
      </c>
      <c r="C186" s="118" t="s">
        <v>494</v>
      </c>
      <c r="D186" s="118" t="s">
        <v>76</v>
      </c>
      <c r="E186" s="118" t="s">
        <v>216</v>
      </c>
      <c r="F186" s="118"/>
      <c r="G186" s="119">
        <f>G187</f>
        <v>3320</v>
      </c>
      <c r="H186" s="141">
        <f t="shared" si="2"/>
        <v>0</v>
      </c>
      <c r="I186" s="119">
        <f>I187</f>
        <v>3320</v>
      </c>
    </row>
    <row r="187" spans="1:9" s="193" customFormat="1" ht="12.75" customHeight="1" x14ac:dyDescent="0.2">
      <c r="A187" s="117" t="s">
        <v>108</v>
      </c>
      <c r="B187" s="118" t="s">
        <v>406</v>
      </c>
      <c r="C187" s="118" t="s">
        <v>494</v>
      </c>
      <c r="D187" s="118" t="s">
        <v>76</v>
      </c>
      <c r="E187" s="118" t="s">
        <v>217</v>
      </c>
      <c r="F187" s="118"/>
      <c r="G187" s="119">
        <f>G188</f>
        <v>3320</v>
      </c>
      <c r="H187" s="141">
        <f t="shared" si="2"/>
        <v>0</v>
      </c>
      <c r="I187" s="119">
        <f>I188</f>
        <v>3320</v>
      </c>
    </row>
    <row r="188" spans="1:9" s="193" customFormat="1" ht="12.75" customHeight="1" x14ac:dyDescent="0.2">
      <c r="A188" s="150" t="s">
        <v>490</v>
      </c>
      <c r="B188" s="146" t="s">
        <v>406</v>
      </c>
      <c r="C188" s="146" t="s">
        <v>494</v>
      </c>
      <c r="D188" s="146" t="s">
        <v>76</v>
      </c>
      <c r="E188" s="146" t="s">
        <v>347</v>
      </c>
      <c r="F188" s="146"/>
      <c r="G188" s="151">
        <f>G189</f>
        <v>3320</v>
      </c>
      <c r="H188" s="141">
        <f t="shared" si="2"/>
        <v>0</v>
      </c>
      <c r="I188" s="151">
        <f>I189</f>
        <v>3320</v>
      </c>
    </row>
    <row r="189" spans="1:9" s="193" customFormat="1" ht="12.75" customHeight="1" x14ac:dyDescent="0.2">
      <c r="A189" s="117" t="s">
        <v>46</v>
      </c>
      <c r="B189" s="118" t="s">
        <v>406</v>
      </c>
      <c r="C189" s="118" t="s">
        <v>494</v>
      </c>
      <c r="D189" s="118" t="s">
        <v>76</v>
      </c>
      <c r="E189" s="118" t="s">
        <v>347</v>
      </c>
      <c r="F189" s="118"/>
      <c r="G189" s="119">
        <f>G190+G192+G194</f>
        <v>3320</v>
      </c>
      <c r="H189" s="141">
        <f t="shared" si="2"/>
        <v>0</v>
      </c>
      <c r="I189" s="119">
        <f>I190+I192+I194</f>
        <v>3320</v>
      </c>
    </row>
    <row r="190" spans="1:9" s="193" customFormat="1" ht="36" customHeight="1" x14ac:dyDescent="0.2">
      <c r="A190" s="126" t="s">
        <v>79</v>
      </c>
      <c r="B190" s="127" t="s">
        <v>406</v>
      </c>
      <c r="C190" s="127" t="s">
        <v>494</v>
      </c>
      <c r="D190" s="127" t="s">
        <v>76</v>
      </c>
      <c r="E190" s="127" t="s">
        <v>347</v>
      </c>
      <c r="F190" s="127" t="s">
        <v>80</v>
      </c>
      <c r="G190" s="128">
        <f>G191</f>
        <v>3264</v>
      </c>
      <c r="H190" s="141">
        <f t="shared" si="2"/>
        <v>0</v>
      </c>
      <c r="I190" s="128">
        <f>I191</f>
        <v>3264</v>
      </c>
    </row>
    <row r="191" spans="1:9" s="193" customFormat="1" ht="12.75" customHeight="1" x14ac:dyDescent="0.2">
      <c r="A191" s="126" t="s">
        <v>491</v>
      </c>
      <c r="B191" s="127" t="s">
        <v>406</v>
      </c>
      <c r="C191" s="127" t="s">
        <v>494</v>
      </c>
      <c r="D191" s="127" t="s">
        <v>76</v>
      </c>
      <c r="E191" s="127" t="s">
        <v>347</v>
      </c>
      <c r="F191" s="127" t="s">
        <v>492</v>
      </c>
      <c r="G191" s="128">
        <f>2420+730+12+102</f>
        <v>3264</v>
      </c>
      <c r="H191" s="141">
        <f t="shared" si="2"/>
        <v>0</v>
      </c>
      <c r="I191" s="128">
        <f>2420+730+12+102</f>
        <v>3264</v>
      </c>
    </row>
    <row r="192" spans="1:9" s="193" customFormat="1" ht="12.75" customHeight="1" x14ac:dyDescent="0.2">
      <c r="A192" s="126" t="s">
        <v>303</v>
      </c>
      <c r="B192" s="127" t="s">
        <v>406</v>
      </c>
      <c r="C192" s="127" t="s">
        <v>494</v>
      </c>
      <c r="D192" s="127" t="s">
        <v>76</v>
      </c>
      <c r="E192" s="127" t="s">
        <v>347</v>
      </c>
      <c r="F192" s="127" t="s">
        <v>84</v>
      </c>
      <c r="G192" s="128">
        <f>G193</f>
        <v>50</v>
      </c>
      <c r="H192" s="141">
        <f t="shared" si="2"/>
        <v>0</v>
      </c>
      <c r="I192" s="128">
        <f>I193</f>
        <v>50</v>
      </c>
    </row>
    <row r="193" spans="1:9" s="193" customFormat="1" ht="12.75" customHeight="1" x14ac:dyDescent="0.2">
      <c r="A193" s="126" t="s">
        <v>85</v>
      </c>
      <c r="B193" s="127" t="s">
        <v>406</v>
      </c>
      <c r="C193" s="127" t="s">
        <v>494</v>
      </c>
      <c r="D193" s="127" t="s">
        <v>76</v>
      </c>
      <c r="E193" s="127" t="s">
        <v>347</v>
      </c>
      <c r="F193" s="127" t="s">
        <v>86</v>
      </c>
      <c r="G193" s="128">
        <v>50</v>
      </c>
      <c r="H193" s="141">
        <f t="shared" si="2"/>
        <v>0</v>
      </c>
      <c r="I193" s="128">
        <v>50</v>
      </c>
    </row>
    <row r="194" spans="1:9" s="193" customFormat="1" ht="12.75" customHeight="1" x14ac:dyDescent="0.2">
      <c r="A194" s="126" t="s">
        <v>87</v>
      </c>
      <c r="B194" s="127" t="s">
        <v>406</v>
      </c>
      <c r="C194" s="127" t="s">
        <v>494</v>
      </c>
      <c r="D194" s="127" t="s">
        <v>76</v>
      </c>
      <c r="E194" s="127" t="s">
        <v>347</v>
      </c>
      <c r="F194" s="127" t="s">
        <v>88</v>
      </c>
      <c r="G194" s="128">
        <f>G195</f>
        <v>6</v>
      </c>
      <c r="H194" s="141">
        <f t="shared" si="2"/>
        <v>0</v>
      </c>
      <c r="I194" s="128">
        <f>I195</f>
        <v>6</v>
      </c>
    </row>
    <row r="195" spans="1:9" s="193" customFormat="1" ht="12.75" customHeight="1" x14ac:dyDescent="0.2">
      <c r="A195" s="126" t="s">
        <v>156</v>
      </c>
      <c r="B195" s="127" t="s">
        <v>406</v>
      </c>
      <c r="C195" s="127" t="s">
        <v>494</v>
      </c>
      <c r="D195" s="127" t="s">
        <v>76</v>
      </c>
      <c r="E195" s="127" t="s">
        <v>347</v>
      </c>
      <c r="F195" s="127" t="s">
        <v>89</v>
      </c>
      <c r="G195" s="128">
        <v>6</v>
      </c>
      <c r="H195" s="141">
        <f t="shared" si="2"/>
        <v>0</v>
      </c>
      <c r="I195" s="128">
        <v>6</v>
      </c>
    </row>
    <row r="196" spans="1:9" s="193" customFormat="1" ht="15.75" customHeight="1" x14ac:dyDescent="0.2">
      <c r="A196" s="117" t="s">
        <v>390</v>
      </c>
      <c r="B196" s="118" t="s">
        <v>406</v>
      </c>
      <c r="C196" s="118" t="s">
        <v>494</v>
      </c>
      <c r="D196" s="118" t="s">
        <v>496</v>
      </c>
      <c r="E196" s="118" t="s">
        <v>216</v>
      </c>
      <c r="F196" s="124"/>
      <c r="G196" s="119">
        <f>G197</f>
        <v>6610</v>
      </c>
      <c r="H196" s="141">
        <f t="shared" si="2"/>
        <v>0</v>
      </c>
      <c r="I196" s="119">
        <f>I197</f>
        <v>6610</v>
      </c>
    </row>
    <row r="197" spans="1:9" s="193" customFormat="1" ht="12.75" customHeight="1" x14ac:dyDescent="0.2">
      <c r="A197" s="117" t="s">
        <v>108</v>
      </c>
      <c r="B197" s="118" t="s">
        <v>406</v>
      </c>
      <c r="C197" s="118" t="s">
        <v>494</v>
      </c>
      <c r="D197" s="118" t="s">
        <v>496</v>
      </c>
      <c r="E197" s="118" t="s">
        <v>217</v>
      </c>
      <c r="F197" s="118"/>
      <c r="G197" s="119">
        <f>G198</f>
        <v>6610</v>
      </c>
      <c r="H197" s="141">
        <f t="shared" si="2"/>
        <v>0</v>
      </c>
      <c r="I197" s="119">
        <f>I198</f>
        <v>6610</v>
      </c>
    </row>
    <row r="198" spans="1:9" s="193" customFormat="1" ht="24" customHeight="1" x14ac:dyDescent="0.2">
      <c r="A198" s="117" t="s">
        <v>48</v>
      </c>
      <c r="B198" s="118" t="s">
        <v>406</v>
      </c>
      <c r="C198" s="118" t="s">
        <v>494</v>
      </c>
      <c r="D198" s="118" t="s">
        <v>496</v>
      </c>
      <c r="E198" s="118" t="s">
        <v>586</v>
      </c>
      <c r="F198" s="118"/>
      <c r="G198" s="119">
        <f>G199</f>
        <v>6610</v>
      </c>
      <c r="H198" s="141">
        <f t="shared" si="2"/>
        <v>0</v>
      </c>
      <c r="I198" s="119">
        <f>I199</f>
        <v>6610</v>
      </c>
    </row>
    <row r="199" spans="1:9" s="193" customFormat="1" ht="12.75" customHeight="1" x14ac:dyDescent="0.2">
      <c r="A199" s="126" t="s">
        <v>104</v>
      </c>
      <c r="B199" s="127" t="s">
        <v>406</v>
      </c>
      <c r="C199" s="127" t="s">
        <v>494</v>
      </c>
      <c r="D199" s="127" t="s">
        <v>496</v>
      </c>
      <c r="E199" s="127" t="s">
        <v>586</v>
      </c>
      <c r="F199" s="127" t="s">
        <v>410</v>
      </c>
      <c r="G199" s="128">
        <f>G200</f>
        <v>6610</v>
      </c>
      <c r="H199" s="141">
        <f t="shared" si="2"/>
        <v>0</v>
      </c>
      <c r="I199" s="128">
        <f>I200</f>
        <v>6610</v>
      </c>
    </row>
    <row r="200" spans="1:9" s="193" customFormat="1" ht="12.75" customHeight="1" x14ac:dyDescent="0.2">
      <c r="A200" s="126" t="s">
        <v>105</v>
      </c>
      <c r="B200" s="127" t="s">
        <v>406</v>
      </c>
      <c r="C200" s="127" t="s">
        <v>494</v>
      </c>
      <c r="D200" s="127" t="s">
        <v>496</v>
      </c>
      <c r="E200" s="127" t="s">
        <v>586</v>
      </c>
      <c r="F200" s="127" t="s">
        <v>428</v>
      </c>
      <c r="G200" s="128">
        <v>6610</v>
      </c>
      <c r="H200" s="141">
        <f t="shared" si="2"/>
        <v>0</v>
      </c>
      <c r="I200" s="128">
        <v>6610</v>
      </c>
    </row>
    <row r="201" spans="1:9" s="193" customFormat="1" ht="15.75" customHeight="1" x14ac:dyDescent="0.2">
      <c r="A201" s="120" t="s">
        <v>186</v>
      </c>
      <c r="B201" s="123">
        <v>599</v>
      </c>
      <c r="C201" s="124"/>
      <c r="D201" s="124"/>
      <c r="E201" s="123"/>
      <c r="F201" s="123"/>
      <c r="G201" s="125">
        <f>G202+G231+G238</f>
        <v>20479.75</v>
      </c>
      <c r="H201" s="141">
        <f t="shared" si="2"/>
        <v>-182.41384000000107</v>
      </c>
      <c r="I201" s="125">
        <f>I202+I231+I238</f>
        <v>20297.336159999999</v>
      </c>
    </row>
    <row r="202" spans="1:9" s="193" customFormat="1" ht="12.75" customHeight="1" x14ac:dyDescent="0.2">
      <c r="A202" s="117" t="s">
        <v>115</v>
      </c>
      <c r="B202" s="118" t="s">
        <v>409</v>
      </c>
      <c r="C202" s="118" t="s">
        <v>76</v>
      </c>
      <c r="D202" s="118" t="s">
        <v>77</v>
      </c>
      <c r="E202" s="118"/>
      <c r="F202" s="118"/>
      <c r="G202" s="119">
        <f>G203+G214+G220</f>
        <v>17604.75</v>
      </c>
      <c r="H202" s="141">
        <f t="shared" si="2"/>
        <v>0</v>
      </c>
      <c r="I202" s="119">
        <f>I203+I214+I220</f>
        <v>17604.75</v>
      </c>
    </row>
    <row r="203" spans="1:9" s="193" customFormat="1" ht="24" customHeight="1" x14ac:dyDescent="0.2">
      <c r="A203" s="117" t="s">
        <v>314</v>
      </c>
      <c r="B203" s="118" t="s">
        <v>409</v>
      </c>
      <c r="C203" s="118" t="s">
        <v>76</v>
      </c>
      <c r="D203" s="118" t="s">
        <v>78</v>
      </c>
      <c r="E203" s="118"/>
      <c r="F203" s="118"/>
      <c r="G203" s="119">
        <f>G204</f>
        <v>17110</v>
      </c>
      <c r="H203" s="141">
        <f t="shared" si="2"/>
        <v>-8.3230000000003201</v>
      </c>
      <c r="I203" s="119">
        <f>I204</f>
        <v>17101.677</v>
      </c>
    </row>
    <row r="204" spans="1:9" s="193" customFormat="1" ht="12.75" customHeight="1" x14ac:dyDescent="0.2">
      <c r="A204" s="152" t="s">
        <v>74</v>
      </c>
      <c r="B204" s="132" t="s">
        <v>409</v>
      </c>
      <c r="C204" s="132" t="s">
        <v>76</v>
      </c>
      <c r="D204" s="132" t="s">
        <v>78</v>
      </c>
      <c r="E204" s="132" t="s">
        <v>216</v>
      </c>
      <c r="F204" s="132"/>
      <c r="G204" s="133">
        <f>G205</f>
        <v>17110</v>
      </c>
      <c r="H204" s="141">
        <f t="shared" si="2"/>
        <v>-8.3230000000003201</v>
      </c>
      <c r="I204" s="133">
        <f>I205</f>
        <v>17101.677</v>
      </c>
    </row>
    <row r="205" spans="1:9" s="193" customFormat="1" ht="12.75" customHeight="1" x14ac:dyDescent="0.2">
      <c r="A205" s="134" t="s">
        <v>306</v>
      </c>
      <c r="B205" s="118" t="s">
        <v>409</v>
      </c>
      <c r="C205" s="118" t="s">
        <v>76</v>
      </c>
      <c r="D205" s="118" t="s">
        <v>78</v>
      </c>
      <c r="E205" s="118" t="s">
        <v>217</v>
      </c>
      <c r="F205" s="118"/>
      <c r="G205" s="119">
        <f>G206+G209</f>
        <v>17110</v>
      </c>
      <c r="H205" s="141">
        <f t="shared" si="2"/>
        <v>-8.3230000000003201</v>
      </c>
      <c r="I205" s="119">
        <f>I206+I209</f>
        <v>17101.677</v>
      </c>
    </row>
    <row r="206" spans="1:9" s="193" customFormat="1" ht="12.75" customHeight="1" x14ac:dyDescent="0.2">
      <c r="A206" s="134" t="s">
        <v>305</v>
      </c>
      <c r="B206" s="118" t="s">
        <v>409</v>
      </c>
      <c r="C206" s="118" t="s">
        <v>76</v>
      </c>
      <c r="D206" s="118" t="s">
        <v>78</v>
      </c>
      <c r="E206" s="118" t="s">
        <v>218</v>
      </c>
      <c r="F206" s="118"/>
      <c r="G206" s="119">
        <f>G207</f>
        <v>15000</v>
      </c>
      <c r="H206" s="141">
        <f t="shared" si="2"/>
        <v>0</v>
      </c>
      <c r="I206" s="119">
        <f>I207</f>
        <v>15000</v>
      </c>
    </row>
    <row r="207" spans="1:9" s="193" customFormat="1" ht="36" customHeight="1" x14ac:dyDescent="0.2">
      <c r="A207" s="126" t="s">
        <v>79</v>
      </c>
      <c r="B207" s="127" t="s">
        <v>409</v>
      </c>
      <c r="C207" s="127" t="s">
        <v>76</v>
      </c>
      <c r="D207" s="127" t="s">
        <v>78</v>
      </c>
      <c r="E207" s="127" t="s">
        <v>218</v>
      </c>
      <c r="F207" s="127" t="s">
        <v>80</v>
      </c>
      <c r="G207" s="128">
        <f>G208</f>
        <v>15000</v>
      </c>
      <c r="H207" s="141">
        <f t="shared" si="2"/>
        <v>0</v>
      </c>
      <c r="I207" s="128">
        <f>I208</f>
        <v>15000</v>
      </c>
    </row>
    <row r="208" spans="1:9" s="193" customFormat="1" ht="12.75" customHeight="1" x14ac:dyDescent="0.2">
      <c r="A208" s="126" t="s">
        <v>81</v>
      </c>
      <c r="B208" s="127" t="s">
        <v>409</v>
      </c>
      <c r="C208" s="127" t="s">
        <v>76</v>
      </c>
      <c r="D208" s="127" t="s">
        <v>78</v>
      </c>
      <c r="E208" s="127" t="s">
        <v>218</v>
      </c>
      <c r="F208" s="127" t="s">
        <v>82</v>
      </c>
      <c r="G208" s="128">
        <f>11525+75+3400</f>
        <v>15000</v>
      </c>
      <c r="H208" s="141">
        <f t="shared" si="2"/>
        <v>0</v>
      </c>
      <c r="I208" s="128">
        <f>11525+75+3400</f>
        <v>15000</v>
      </c>
    </row>
    <row r="209" spans="1:9" s="193" customFormat="1" ht="12.75" customHeight="1" x14ac:dyDescent="0.2">
      <c r="A209" s="117" t="s">
        <v>83</v>
      </c>
      <c r="B209" s="118" t="s">
        <v>409</v>
      </c>
      <c r="C209" s="118" t="s">
        <v>76</v>
      </c>
      <c r="D209" s="118" t="s">
        <v>78</v>
      </c>
      <c r="E209" s="118" t="s">
        <v>219</v>
      </c>
      <c r="F209" s="118"/>
      <c r="G209" s="119">
        <f>G210+G212</f>
        <v>2110</v>
      </c>
      <c r="H209" s="141">
        <f t="shared" si="2"/>
        <v>-8.3229999999998654</v>
      </c>
      <c r="I209" s="119">
        <f>I210+I212</f>
        <v>2101.6770000000001</v>
      </c>
    </row>
    <row r="210" spans="1:9" s="193" customFormat="1" ht="12.75" customHeight="1" x14ac:dyDescent="0.2">
      <c r="A210" s="126" t="s">
        <v>303</v>
      </c>
      <c r="B210" s="127" t="s">
        <v>409</v>
      </c>
      <c r="C210" s="127" t="s">
        <v>76</v>
      </c>
      <c r="D210" s="127" t="s">
        <v>78</v>
      </c>
      <c r="E210" s="127" t="s">
        <v>219</v>
      </c>
      <c r="F210" s="127" t="s">
        <v>84</v>
      </c>
      <c r="G210" s="128">
        <f>G211</f>
        <v>2070</v>
      </c>
      <c r="H210" s="141">
        <f t="shared" si="2"/>
        <v>0</v>
      </c>
      <c r="I210" s="128">
        <f>I211</f>
        <v>2070</v>
      </c>
    </row>
    <row r="211" spans="1:9" s="193" customFormat="1" ht="12.75" customHeight="1" x14ac:dyDescent="0.2">
      <c r="A211" s="126" t="s">
        <v>85</v>
      </c>
      <c r="B211" s="127" t="s">
        <v>409</v>
      </c>
      <c r="C211" s="127" t="s">
        <v>76</v>
      </c>
      <c r="D211" s="127" t="s">
        <v>78</v>
      </c>
      <c r="E211" s="127" t="s">
        <v>219</v>
      </c>
      <c r="F211" s="127" t="s">
        <v>86</v>
      </c>
      <c r="G211" s="128">
        <f>500+980+190+150+50+200</f>
        <v>2070</v>
      </c>
      <c r="H211" s="141">
        <f t="shared" si="2"/>
        <v>0</v>
      </c>
      <c r="I211" s="128">
        <f>500+980+190+150+50+200</f>
        <v>2070</v>
      </c>
    </row>
    <row r="212" spans="1:9" s="193" customFormat="1" ht="12.75" customHeight="1" x14ac:dyDescent="0.2">
      <c r="A212" s="126" t="s">
        <v>87</v>
      </c>
      <c r="B212" s="127" t="s">
        <v>409</v>
      </c>
      <c r="C212" s="127" t="s">
        <v>76</v>
      </c>
      <c r="D212" s="127" t="s">
        <v>78</v>
      </c>
      <c r="E212" s="127" t="s">
        <v>219</v>
      </c>
      <c r="F212" s="127" t="s">
        <v>88</v>
      </c>
      <c r="G212" s="128">
        <f>G213</f>
        <v>40</v>
      </c>
      <c r="H212" s="141">
        <f t="shared" si="2"/>
        <v>-8.3230000000000004</v>
      </c>
      <c r="I212" s="128">
        <f>I213</f>
        <v>31.677</v>
      </c>
    </row>
    <row r="213" spans="1:9" s="193" customFormat="1" ht="12.75" customHeight="1" x14ac:dyDescent="0.2">
      <c r="A213" s="126" t="s">
        <v>519</v>
      </c>
      <c r="B213" s="127" t="s">
        <v>409</v>
      </c>
      <c r="C213" s="127" t="s">
        <v>76</v>
      </c>
      <c r="D213" s="127" t="s">
        <v>78</v>
      </c>
      <c r="E213" s="127" t="s">
        <v>219</v>
      </c>
      <c r="F213" s="127" t="s">
        <v>89</v>
      </c>
      <c r="G213" s="128">
        <v>40</v>
      </c>
      <c r="H213" s="141">
        <f t="shared" si="2"/>
        <v>-8.3230000000000004</v>
      </c>
      <c r="I213" s="128">
        <f>40-8.323</f>
        <v>31.677</v>
      </c>
    </row>
    <row r="214" spans="1:9" s="193" customFormat="1" ht="12.75" customHeight="1" x14ac:dyDescent="0.2">
      <c r="A214" s="117" t="s">
        <v>457</v>
      </c>
      <c r="B214" s="118" t="s">
        <v>409</v>
      </c>
      <c r="C214" s="118" t="s">
        <v>76</v>
      </c>
      <c r="D214" s="118" t="s">
        <v>435</v>
      </c>
      <c r="E214" s="118"/>
      <c r="F214" s="118"/>
      <c r="G214" s="141">
        <f>G215</f>
        <v>94.75</v>
      </c>
      <c r="H214" s="141">
        <f t="shared" si="2"/>
        <v>0</v>
      </c>
      <c r="I214" s="141">
        <f>I215</f>
        <v>94.75</v>
      </c>
    </row>
    <row r="215" spans="1:9" s="193" customFormat="1" ht="12.75" customHeight="1" x14ac:dyDescent="0.2">
      <c r="A215" s="152" t="s">
        <v>74</v>
      </c>
      <c r="B215" s="132" t="s">
        <v>409</v>
      </c>
      <c r="C215" s="132" t="s">
        <v>76</v>
      </c>
      <c r="D215" s="132" t="s">
        <v>435</v>
      </c>
      <c r="E215" s="132" t="s">
        <v>216</v>
      </c>
      <c r="F215" s="127"/>
      <c r="G215" s="143">
        <f>G216</f>
        <v>94.75</v>
      </c>
      <c r="H215" s="141">
        <f t="shared" si="2"/>
        <v>0</v>
      </c>
      <c r="I215" s="143">
        <f>I216</f>
        <v>94.75</v>
      </c>
    </row>
    <row r="216" spans="1:9" s="193" customFormat="1" ht="12.75" customHeight="1" x14ac:dyDescent="0.2">
      <c r="A216" s="134" t="s">
        <v>306</v>
      </c>
      <c r="B216" s="118" t="s">
        <v>409</v>
      </c>
      <c r="C216" s="118" t="s">
        <v>76</v>
      </c>
      <c r="D216" s="118" t="s">
        <v>435</v>
      </c>
      <c r="E216" s="118" t="s">
        <v>217</v>
      </c>
      <c r="F216" s="127"/>
      <c r="G216" s="141">
        <f>G217</f>
        <v>94.75</v>
      </c>
      <c r="H216" s="141">
        <f t="shared" si="2"/>
        <v>0</v>
      </c>
      <c r="I216" s="141">
        <f>I217</f>
        <v>94.75</v>
      </c>
    </row>
    <row r="217" spans="1:9" s="193" customFormat="1" ht="24" customHeight="1" x14ac:dyDescent="0.2">
      <c r="A217" s="117" t="s">
        <v>460</v>
      </c>
      <c r="B217" s="118" t="s">
        <v>409</v>
      </c>
      <c r="C217" s="118" t="s">
        <v>76</v>
      </c>
      <c r="D217" s="118" t="s">
        <v>435</v>
      </c>
      <c r="E217" s="118" t="s">
        <v>353</v>
      </c>
      <c r="F217" s="118"/>
      <c r="G217" s="141">
        <f>G218</f>
        <v>94.75</v>
      </c>
      <c r="H217" s="141">
        <f t="shared" si="2"/>
        <v>0</v>
      </c>
      <c r="I217" s="141">
        <f>I218</f>
        <v>94.75</v>
      </c>
    </row>
    <row r="218" spans="1:9" s="193" customFormat="1" ht="12.75" customHeight="1" x14ac:dyDescent="0.2">
      <c r="A218" s="126" t="s">
        <v>303</v>
      </c>
      <c r="B218" s="127" t="s">
        <v>409</v>
      </c>
      <c r="C218" s="127" t="s">
        <v>76</v>
      </c>
      <c r="D218" s="127" t="s">
        <v>435</v>
      </c>
      <c r="E218" s="127" t="s">
        <v>353</v>
      </c>
      <c r="F218" s="127" t="s">
        <v>84</v>
      </c>
      <c r="G218" s="142">
        <f>G219</f>
        <v>94.75</v>
      </c>
      <c r="H218" s="141">
        <f t="shared" si="2"/>
        <v>0</v>
      </c>
      <c r="I218" s="142">
        <f>I219</f>
        <v>94.75</v>
      </c>
    </row>
    <row r="219" spans="1:9" s="193" customFormat="1" ht="12.75" customHeight="1" x14ac:dyDescent="0.2">
      <c r="A219" s="126" t="s">
        <v>85</v>
      </c>
      <c r="B219" s="127" t="s">
        <v>409</v>
      </c>
      <c r="C219" s="127" t="s">
        <v>76</v>
      </c>
      <c r="D219" s="127" t="s">
        <v>435</v>
      </c>
      <c r="E219" s="127" t="s">
        <v>353</v>
      </c>
      <c r="F219" s="127" t="s">
        <v>86</v>
      </c>
      <c r="G219" s="142">
        <v>94.75</v>
      </c>
      <c r="H219" s="141">
        <f t="shared" si="2"/>
        <v>0</v>
      </c>
      <c r="I219" s="142">
        <v>94.75</v>
      </c>
    </row>
    <row r="220" spans="1:9" s="193" customFormat="1" ht="12.75" customHeight="1" x14ac:dyDescent="0.2">
      <c r="A220" s="160" t="s">
        <v>320</v>
      </c>
      <c r="B220" s="118" t="s">
        <v>409</v>
      </c>
      <c r="C220" s="118" t="s">
        <v>76</v>
      </c>
      <c r="D220" s="118" t="s">
        <v>93</v>
      </c>
      <c r="E220" s="118"/>
      <c r="F220" s="118"/>
      <c r="G220" s="119">
        <f>G221</f>
        <v>400</v>
      </c>
      <c r="H220" s="141">
        <f t="shared" si="2"/>
        <v>8.3229999999999791</v>
      </c>
      <c r="I220" s="119">
        <f>I221+I226</f>
        <v>408.32299999999998</v>
      </c>
    </row>
    <row r="221" spans="1:9" s="193" customFormat="1" ht="27" customHeight="1" x14ac:dyDescent="0.2">
      <c r="A221" s="165" t="s">
        <v>587</v>
      </c>
      <c r="B221" s="121">
        <v>599</v>
      </c>
      <c r="C221" s="121" t="s">
        <v>76</v>
      </c>
      <c r="D221" s="121" t="s">
        <v>93</v>
      </c>
      <c r="E221" s="121" t="s">
        <v>103</v>
      </c>
      <c r="F221" s="121"/>
      <c r="G221" s="122">
        <f>G222</f>
        <v>400</v>
      </c>
      <c r="H221" s="141">
        <f t="shared" si="2"/>
        <v>0</v>
      </c>
      <c r="I221" s="122">
        <f>I222</f>
        <v>400</v>
      </c>
    </row>
    <row r="222" spans="1:9" s="193" customFormat="1" ht="12.75" customHeight="1" x14ac:dyDescent="0.2">
      <c r="A222" s="160" t="s">
        <v>506</v>
      </c>
      <c r="B222" s="118" t="s">
        <v>409</v>
      </c>
      <c r="C222" s="118" t="s">
        <v>76</v>
      </c>
      <c r="D222" s="118" t="s">
        <v>93</v>
      </c>
      <c r="E222" s="118" t="s">
        <v>508</v>
      </c>
      <c r="F222" s="118"/>
      <c r="G222" s="119">
        <f>G223</f>
        <v>400</v>
      </c>
      <c r="H222" s="141">
        <f t="shared" si="2"/>
        <v>0</v>
      </c>
      <c r="I222" s="119">
        <f>I223</f>
        <v>400</v>
      </c>
    </row>
    <row r="223" spans="1:9" s="193" customFormat="1" ht="12.75" customHeight="1" x14ac:dyDescent="0.2">
      <c r="A223" s="147" t="s">
        <v>507</v>
      </c>
      <c r="B223" s="132" t="s">
        <v>409</v>
      </c>
      <c r="C223" s="132" t="s">
        <v>76</v>
      </c>
      <c r="D223" s="132" t="s">
        <v>93</v>
      </c>
      <c r="E223" s="132" t="s">
        <v>588</v>
      </c>
      <c r="F223" s="132"/>
      <c r="G223" s="133">
        <f>G224</f>
        <v>400</v>
      </c>
      <c r="H223" s="141">
        <f t="shared" ref="H223:H285" si="4">I223-G223</f>
        <v>0</v>
      </c>
      <c r="I223" s="133">
        <f>I224</f>
        <v>400</v>
      </c>
    </row>
    <row r="224" spans="1:9" s="193" customFormat="1" ht="36" customHeight="1" x14ac:dyDescent="0.2">
      <c r="A224" s="126" t="s">
        <v>79</v>
      </c>
      <c r="B224" s="127" t="s">
        <v>409</v>
      </c>
      <c r="C224" s="127" t="s">
        <v>76</v>
      </c>
      <c r="D224" s="127" t="s">
        <v>93</v>
      </c>
      <c r="E224" s="127" t="s">
        <v>588</v>
      </c>
      <c r="F224" s="127" t="s">
        <v>80</v>
      </c>
      <c r="G224" s="128">
        <f>G225</f>
        <v>400</v>
      </c>
      <c r="H224" s="141">
        <f t="shared" si="4"/>
        <v>0</v>
      </c>
      <c r="I224" s="128">
        <f>I225</f>
        <v>400</v>
      </c>
    </row>
    <row r="225" spans="1:9" s="193" customFormat="1" ht="12.75" customHeight="1" x14ac:dyDescent="0.2">
      <c r="A225" s="126" t="s">
        <v>81</v>
      </c>
      <c r="B225" s="127" t="s">
        <v>409</v>
      </c>
      <c r="C225" s="127" t="s">
        <v>76</v>
      </c>
      <c r="D225" s="127" t="s">
        <v>93</v>
      </c>
      <c r="E225" s="127" t="s">
        <v>588</v>
      </c>
      <c r="F225" s="127" t="s">
        <v>82</v>
      </c>
      <c r="G225" s="128">
        <v>400</v>
      </c>
      <c r="H225" s="141">
        <f t="shared" si="4"/>
        <v>0</v>
      </c>
      <c r="I225" s="128">
        <v>400</v>
      </c>
    </row>
    <row r="226" spans="1:9" s="193" customFormat="1" ht="12.75" customHeight="1" x14ac:dyDescent="0.2">
      <c r="A226" s="152" t="s">
        <v>74</v>
      </c>
      <c r="B226" s="132">
        <v>599</v>
      </c>
      <c r="C226" s="132" t="s">
        <v>76</v>
      </c>
      <c r="D226" s="132" t="s">
        <v>93</v>
      </c>
      <c r="E226" s="132" t="s">
        <v>216</v>
      </c>
      <c r="F226" s="132"/>
      <c r="G226" s="133" t="e">
        <f t="shared" ref="G226:G227" si="5">G227</f>
        <v>#REF!</v>
      </c>
      <c r="H226" s="141" t="e">
        <f t="shared" ref="H226:H227" si="6">I226-G226</f>
        <v>#REF!</v>
      </c>
      <c r="I226" s="133">
        <f>I227</f>
        <v>8.3230000000000004</v>
      </c>
    </row>
    <row r="227" spans="1:9" s="193" customFormat="1" ht="12.75" customHeight="1" x14ac:dyDescent="0.2">
      <c r="A227" s="134" t="s">
        <v>306</v>
      </c>
      <c r="B227" s="118" t="s">
        <v>409</v>
      </c>
      <c r="C227" s="118" t="s">
        <v>76</v>
      </c>
      <c r="D227" s="118" t="s">
        <v>93</v>
      </c>
      <c r="E227" s="118" t="s">
        <v>217</v>
      </c>
      <c r="F227" s="118"/>
      <c r="G227" s="119" t="e">
        <f t="shared" si="5"/>
        <v>#REF!</v>
      </c>
      <c r="H227" s="141" t="e">
        <f t="shared" si="6"/>
        <v>#REF!</v>
      </c>
      <c r="I227" s="119">
        <f>I228</f>
        <v>8.3230000000000004</v>
      </c>
    </row>
    <row r="228" spans="1:9" s="193" customFormat="1" ht="12.75" customHeight="1" x14ac:dyDescent="0.2">
      <c r="A228" s="117" t="s">
        <v>321</v>
      </c>
      <c r="B228" s="118" t="s">
        <v>409</v>
      </c>
      <c r="C228" s="118" t="s">
        <v>76</v>
      </c>
      <c r="D228" s="118" t="s">
        <v>93</v>
      </c>
      <c r="E228" s="149" t="s">
        <v>346</v>
      </c>
      <c r="F228" s="118"/>
      <c r="G228" s="141" t="e">
        <f>G229</f>
        <v>#REF!</v>
      </c>
      <c r="H228" s="141" t="e">
        <f t="shared" si="4"/>
        <v>#REF!</v>
      </c>
      <c r="I228" s="141">
        <f>I229</f>
        <v>8.3230000000000004</v>
      </c>
    </row>
    <row r="229" spans="1:9" s="193" customFormat="1" ht="12.75" customHeight="1" x14ac:dyDescent="0.2">
      <c r="A229" s="126" t="s">
        <v>87</v>
      </c>
      <c r="B229" s="127" t="s">
        <v>409</v>
      </c>
      <c r="C229" s="127" t="s">
        <v>76</v>
      </c>
      <c r="D229" s="127" t="s">
        <v>93</v>
      </c>
      <c r="E229" s="137" t="s">
        <v>346</v>
      </c>
      <c r="F229" s="127" t="s">
        <v>88</v>
      </c>
      <c r="G229" s="142" t="e">
        <f>G230+#REF!</f>
        <v>#REF!</v>
      </c>
      <c r="H229" s="141" t="e">
        <f t="shared" si="4"/>
        <v>#REF!</v>
      </c>
      <c r="I229" s="142">
        <f>I230</f>
        <v>8.3230000000000004</v>
      </c>
    </row>
    <row r="230" spans="1:9" s="193" customFormat="1" ht="12.75" customHeight="1" x14ac:dyDescent="0.2">
      <c r="A230" s="126" t="s">
        <v>151</v>
      </c>
      <c r="B230" s="127" t="s">
        <v>409</v>
      </c>
      <c r="C230" s="127" t="s">
        <v>76</v>
      </c>
      <c r="D230" s="127" t="s">
        <v>93</v>
      </c>
      <c r="E230" s="137" t="s">
        <v>346</v>
      </c>
      <c r="F230" s="127" t="s">
        <v>155</v>
      </c>
      <c r="G230" s="142">
        <v>1950</v>
      </c>
      <c r="H230" s="141">
        <f t="shared" si="4"/>
        <v>-1941.6769999999999</v>
      </c>
      <c r="I230" s="142">
        <v>8.3230000000000004</v>
      </c>
    </row>
    <row r="231" spans="1:9" s="193" customFormat="1" ht="12.75" customHeight="1" x14ac:dyDescent="0.2">
      <c r="A231" s="117" t="s">
        <v>377</v>
      </c>
      <c r="B231" s="118" t="s">
        <v>409</v>
      </c>
      <c r="C231" s="118" t="s">
        <v>435</v>
      </c>
      <c r="D231" s="118" t="s">
        <v>77</v>
      </c>
      <c r="E231" s="127"/>
      <c r="F231" s="127"/>
      <c r="G231" s="119">
        <f t="shared" ref="G231:I236" si="7">G232</f>
        <v>2500</v>
      </c>
      <c r="H231" s="141">
        <f t="shared" si="4"/>
        <v>0</v>
      </c>
      <c r="I231" s="119">
        <f t="shared" si="7"/>
        <v>2500</v>
      </c>
    </row>
    <row r="232" spans="1:9" s="193" customFormat="1" ht="12.75" customHeight="1" x14ac:dyDescent="0.2">
      <c r="A232" s="117" t="s">
        <v>381</v>
      </c>
      <c r="B232" s="118" t="s">
        <v>409</v>
      </c>
      <c r="C232" s="118" t="s">
        <v>435</v>
      </c>
      <c r="D232" s="118" t="s">
        <v>488</v>
      </c>
      <c r="E232" s="132"/>
      <c r="F232" s="132"/>
      <c r="G232" s="119">
        <f t="shared" si="7"/>
        <v>2500</v>
      </c>
      <c r="H232" s="141">
        <f t="shared" si="4"/>
        <v>0</v>
      </c>
      <c r="I232" s="119">
        <f t="shared" si="7"/>
        <v>2500</v>
      </c>
    </row>
    <row r="233" spans="1:9" s="193" customFormat="1" ht="12.75" customHeight="1" x14ac:dyDescent="0.2">
      <c r="A233" s="152" t="s">
        <v>74</v>
      </c>
      <c r="B233" s="132" t="s">
        <v>409</v>
      </c>
      <c r="C233" s="132" t="s">
        <v>435</v>
      </c>
      <c r="D233" s="132" t="s">
        <v>488</v>
      </c>
      <c r="E233" s="132" t="s">
        <v>216</v>
      </c>
      <c r="F233" s="132"/>
      <c r="G233" s="133">
        <f t="shared" si="7"/>
        <v>2500</v>
      </c>
      <c r="H233" s="141">
        <f t="shared" si="4"/>
        <v>0</v>
      </c>
      <c r="I233" s="133">
        <f t="shared" si="7"/>
        <v>2500</v>
      </c>
    </row>
    <row r="234" spans="1:9" s="193" customFormat="1" ht="12.75" customHeight="1" x14ac:dyDescent="0.2">
      <c r="A234" s="117" t="s">
        <v>306</v>
      </c>
      <c r="B234" s="118" t="s">
        <v>409</v>
      </c>
      <c r="C234" s="118" t="s">
        <v>435</v>
      </c>
      <c r="D234" s="118" t="s">
        <v>488</v>
      </c>
      <c r="E234" s="118" t="s">
        <v>217</v>
      </c>
      <c r="F234" s="118"/>
      <c r="G234" s="119">
        <f t="shared" si="7"/>
        <v>2500</v>
      </c>
      <c r="H234" s="141">
        <f t="shared" si="4"/>
        <v>0</v>
      </c>
      <c r="I234" s="119">
        <f t="shared" si="7"/>
        <v>2500</v>
      </c>
    </row>
    <row r="235" spans="1:9" s="193" customFormat="1" ht="12.75" customHeight="1" x14ac:dyDescent="0.2">
      <c r="A235" s="117" t="s">
        <v>710</v>
      </c>
      <c r="B235" s="118" t="s">
        <v>409</v>
      </c>
      <c r="C235" s="118" t="s">
        <v>435</v>
      </c>
      <c r="D235" s="118" t="s">
        <v>488</v>
      </c>
      <c r="E235" s="149" t="s">
        <v>348</v>
      </c>
      <c r="F235" s="118"/>
      <c r="G235" s="119">
        <f t="shared" si="7"/>
        <v>2500</v>
      </c>
      <c r="H235" s="141">
        <f t="shared" si="4"/>
        <v>0</v>
      </c>
      <c r="I235" s="119">
        <f t="shared" si="7"/>
        <v>2500</v>
      </c>
    </row>
    <row r="236" spans="1:9" s="193" customFormat="1" ht="12.75" customHeight="1" x14ac:dyDescent="0.2">
      <c r="A236" s="126" t="s">
        <v>604</v>
      </c>
      <c r="B236" s="127" t="s">
        <v>409</v>
      </c>
      <c r="C236" s="127" t="s">
        <v>435</v>
      </c>
      <c r="D236" s="127" t="s">
        <v>488</v>
      </c>
      <c r="E236" s="137" t="s">
        <v>348</v>
      </c>
      <c r="F236" s="127" t="s">
        <v>84</v>
      </c>
      <c r="G236" s="128">
        <f t="shared" si="7"/>
        <v>2500</v>
      </c>
      <c r="H236" s="141">
        <f t="shared" si="4"/>
        <v>0</v>
      </c>
      <c r="I236" s="128">
        <f t="shared" si="7"/>
        <v>2500</v>
      </c>
    </row>
    <row r="237" spans="1:9" s="193" customFormat="1" ht="12.75" customHeight="1" x14ac:dyDescent="0.2">
      <c r="A237" s="126" t="s">
        <v>85</v>
      </c>
      <c r="B237" s="127" t="s">
        <v>409</v>
      </c>
      <c r="C237" s="127" t="s">
        <v>435</v>
      </c>
      <c r="D237" s="127" t="s">
        <v>488</v>
      </c>
      <c r="E237" s="137" t="s">
        <v>348</v>
      </c>
      <c r="F237" s="127" t="s">
        <v>86</v>
      </c>
      <c r="G237" s="128">
        <v>2500</v>
      </c>
      <c r="H237" s="141">
        <f t="shared" si="4"/>
        <v>0</v>
      </c>
      <c r="I237" s="128">
        <v>2500</v>
      </c>
    </row>
    <row r="238" spans="1:9" s="193" customFormat="1" ht="12.75" customHeight="1" x14ac:dyDescent="0.2">
      <c r="A238" s="117" t="s">
        <v>383</v>
      </c>
      <c r="B238" s="118" t="s">
        <v>409</v>
      </c>
      <c r="C238" s="118" t="s">
        <v>495</v>
      </c>
      <c r="D238" s="118" t="s">
        <v>77</v>
      </c>
      <c r="E238" s="127"/>
      <c r="F238" s="127"/>
      <c r="G238" s="119">
        <f t="shared" ref="G238:I243" si="8">G239</f>
        <v>375</v>
      </c>
      <c r="H238" s="141">
        <f t="shared" si="4"/>
        <v>-182.41383999999999</v>
      </c>
      <c r="I238" s="119">
        <f t="shared" si="8"/>
        <v>192.58616000000001</v>
      </c>
    </row>
    <row r="239" spans="1:9" s="193" customFormat="1" ht="12.75" customHeight="1" x14ac:dyDescent="0.2">
      <c r="A239" s="117" t="s">
        <v>386</v>
      </c>
      <c r="B239" s="118" t="s">
        <v>409</v>
      </c>
      <c r="C239" s="118" t="s">
        <v>495</v>
      </c>
      <c r="D239" s="118" t="s">
        <v>495</v>
      </c>
      <c r="E239" s="118"/>
      <c r="F239" s="118"/>
      <c r="G239" s="119">
        <f t="shared" si="8"/>
        <v>375</v>
      </c>
      <c r="H239" s="141">
        <f t="shared" si="4"/>
        <v>-182.41383999999999</v>
      </c>
      <c r="I239" s="119">
        <f t="shared" si="8"/>
        <v>192.58616000000001</v>
      </c>
    </row>
    <row r="240" spans="1:9" s="193" customFormat="1" ht="12.75" customHeight="1" x14ac:dyDescent="0.2">
      <c r="A240" s="152" t="s">
        <v>74</v>
      </c>
      <c r="B240" s="132">
        <v>599</v>
      </c>
      <c r="C240" s="132" t="s">
        <v>495</v>
      </c>
      <c r="D240" s="132" t="s">
        <v>495</v>
      </c>
      <c r="E240" s="132" t="s">
        <v>216</v>
      </c>
      <c r="F240" s="132"/>
      <c r="G240" s="133">
        <f t="shared" si="8"/>
        <v>375</v>
      </c>
      <c r="H240" s="141">
        <f t="shared" si="4"/>
        <v>-182.41383999999999</v>
      </c>
      <c r="I240" s="133">
        <f t="shared" si="8"/>
        <v>192.58616000000001</v>
      </c>
    </row>
    <row r="241" spans="1:9" s="193" customFormat="1" ht="12.75" customHeight="1" x14ac:dyDescent="0.2">
      <c r="A241" s="134" t="s">
        <v>306</v>
      </c>
      <c r="B241" s="118" t="s">
        <v>409</v>
      </c>
      <c r="C241" s="118" t="s">
        <v>495</v>
      </c>
      <c r="D241" s="118" t="s">
        <v>495</v>
      </c>
      <c r="E241" s="118" t="s">
        <v>217</v>
      </c>
      <c r="F241" s="118"/>
      <c r="G241" s="119">
        <f t="shared" si="8"/>
        <v>375</v>
      </c>
      <c r="H241" s="141">
        <f t="shared" si="4"/>
        <v>-182.41383999999999</v>
      </c>
      <c r="I241" s="119">
        <f t="shared" si="8"/>
        <v>192.58616000000001</v>
      </c>
    </row>
    <row r="242" spans="1:9" s="193" customFormat="1" ht="12.75" customHeight="1" x14ac:dyDescent="0.2">
      <c r="A242" s="152" t="s">
        <v>325</v>
      </c>
      <c r="B242" s="132" t="s">
        <v>409</v>
      </c>
      <c r="C242" s="132" t="s">
        <v>495</v>
      </c>
      <c r="D242" s="132" t="s">
        <v>495</v>
      </c>
      <c r="E242" s="132" t="s">
        <v>349</v>
      </c>
      <c r="F242" s="132"/>
      <c r="G242" s="133">
        <f t="shared" si="8"/>
        <v>375</v>
      </c>
      <c r="H242" s="141">
        <f t="shared" si="4"/>
        <v>-182.41383999999999</v>
      </c>
      <c r="I242" s="133">
        <f t="shared" si="8"/>
        <v>192.58616000000001</v>
      </c>
    </row>
    <row r="243" spans="1:9" s="193" customFormat="1" ht="12.75" customHeight="1" x14ac:dyDescent="0.2">
      <c r="A243" s="126" t="s">
        <v>604</v>
      </c>
      <c r="B243" s="127" t="s">
        <v>409</v>
      </c>
      <c r="C243" s="127" t="s">
        <v>495</v>
      </c>
      <c r="D243" s="127" t="s">
        <v>495</v>
      </c>
      <c r="E243" s="127" t="s">
        <v>349</v>
      </c>
      <c r="F243" s="127" t="s">
        <v>84</v>
      </c>
      <c r="G243" s="128">
        <f t="shared" si="8"/>
        <v>375</v>
      </c>
      <c r="H243" s="141">
        <f t="shared" si="4"/>
        <v>-182.41383999999999</v>
      </c>
      <c r="I243" s="128">
        <f t="shared" si="8"/>
        <v>192.58616000000001</v>
      </c>
    </row>
    <row r="244" spans="1:9" s="193" customFormat="1" ht="12.75" customHeight="1" x14ac:dyDescent="0.2">
      <c r="A244" s="126" t="s">
        <v>85</v>
      </c>
      <c r="B244" s="127" t="s">
        <v>409</v>
      </c>
      <c r="C244" s="127" t="s">
        <v>495</v>
      </c>
      <c r="D244" s="127" t="s">
        <v>495</v>
      </c>
      <c r="E244" s="127" t="s">
        <v>349</v>
      </c>
      <c r="F244" s="127" t="s">
        <v>86</v>
      </c>
      <c r="G244" s="128">
        <v>375</v>
      </c>
      <c r="H244" s="141">
        <f t="shared" si="4"/>
        <v>-182.41383999999999</v>
      </c>
      <c r="I244" s="128">
        <f>375-182.41384</f>
        <v>192.58616000000001</v>
      </c>
    </row>
    <row r="245" spans="1:9" s="193" customFormat="1" ht="15.75" customHeight="1" x14ac:dyDescent="0.2">
      <c r="A245" s="120" t="s">
        <v>187</v>
      </c>
      <c r="B245" s="123" t="s">
        <v>410</v>
      </c>
      <c r="C245" s="124"/>
      <c r="D245" s="124"/>
      <c r="E245" s="118"/>
      <c r="F245" s="118"/>
      <c r="G245" s="119">
        <f>G246+G270+G277</f>
        <v>20379.75</v>
      </c>
      <c r="H245" s="141">
        <f t="shared" si="4"/>
        <v>-122.23341000000073</v>
      </c>
      <c r="I245" s="125">
        <f>I246+I270+I277</f>
        <v>20257.516589999999</v>
      </c>
    </row>
    <row r="246" spans="1:9" s="193" customFormat="1" ht="12.75" customHeight="1" x14ac:dyDescent="0.2">
      <c r="A246" s="117" t="s">
        <v>115</v>
      </c>
      <c r="B246" s="118" t="s">
        <v>410</v>
      </c>
      <c r="C246" s="118" t="s">
        <v>76</v>
      </c>
      <c r="D246" s="118" t="s">
        <v>77</v>
      </c>
      <c r="E246" s="118"/>
      <c r="F246" s="118"/>
      <c r="G246" s="119">
        <f>G247+G258+G264</f>
        <v>17504.75</v>
      </c>
      <c r="H246" s="141">
        <f t="shared" si="4"/>
        <v>0</v>
      </c>
      <c r="I246" s="119">
        <f>I247+I258+I264</f>
        <v>17504.75</v>
      </c>
    </row>
    <row r="247" spans="1:9" s="193" customFormat="1" ht="24" customHeight="1" x14ac:dyDescent="0.2">
      <c r="A247" s="117" t="s">
        <v>314</v>
      </c>
      <c r="B247" s="118" t="s">
        <v>410</v>
      </c>
      <c r="C247" s="118" t="s">
        <v>76</v>
      </c>
      <c r="D247" s="118" t="s">
        <v>78</v>
      </c>
      <c r="E247" s="118"/>
      <c r="F247" s="118"/>
      <c r="G247" s="119">
        <f>G248</f>
        <v>17010</v>
      </c>
      <c r="H247" s="141">
        <f t="shared" si="4"/>
        <v>0</v>
      </c>
      <c r="I247" s="119">
        <f>I248</f>
        <v>17010</v>
      </c>
    </row>
    <row r="248" spans="1:9" s="193" customFormat="1" ht="12.75" customHeight="1" x14ac:dyDescent="0.2">
      <c r="A248" s="152" t="s">
        <v>74</v>
      </c>
      <c r="B248" s="132" t="s">
        <v>410</v>
      </c>
      <c r="C248" s="132" t="s">
        <v>76</v>
      </c>
      <c r="D248" s="132" t="s">
        <v>78</v>
      </c>
      <c r="E248" s="132" t="s">
        <v>216</v>
      </c>
      <c r="F248" s="132"/>
      <c r="G248" s="133">
        <f>G249</f>
        <v>17010</v>
      </c>
      <c r="H248" s="141">
        <f t="shared" si="4"/>
        <v>0</v>
      </c>
      <c r="I248" s="133">
        <f>I249</f>
        <v>17010</v>
      </c>
    </row>
    <row r="249" spans="1:9" s="193" customFormat="1" ht="12.75" customHeight="1" x14ac:dyDescent="0.2">
      <c r="A249" s="134" t="s">
        <v>306</v>
      </c>
      <c r="B249" s="118" t="s">
        <v>410</v>
      </c>
      <c r="C249" s="118" t="s">
        <v>76</v>
      </c>
      <c r="D249" s="118" t="s">
        <v>78</v>
      </c>
      <c r="E249" s="118" t="s">
        <v>217</v>
      </c>
      <c r="F249" s="118"/>
      <c r="G249" s="119">
        <f>G250+G253</f>
        <v>17010</v>
      </c>
      <c r="H249" s="141">
        <f t="shared" si="4"/>
        <v>0</v>
      </c>
      <c r="I249" s="119">
        <f>I250+I253</f>
        <v>17010</v>
      </c>
    </row>
    <row r="250" spans="1:9" s="193" customFormat="1" ht="12.75" customHeight="1" x14ac:dyDescent="0.2">
      <c r="A250" s="134" t="s">
        <v>305</v>
      </c>
      <c r="B250" s="118" t="s">
        <v>410</v>
      </c>
      <c r="C250" s="118" t="s">
        <v>76</v>
      </c>
      <c r="D250" s="118" t="s">
        <v>78</v>
      </c>
      <c r="E250" s="118" t="s">
        <v>218</v>
      </c>
      <c r="F250" s="118"/>
      <c r="G250" s="119">
        <f>G251</f>
        <v>14450</v>
      </c>
      <c r="H250" s="141">
        <f t="shared" si="4"/>
        <v>0</v>
      </c>
      <c r="I250" s="119">
        <f>I251</f>
        <v>14450</v>
      </c>
    </row>
    <row r="251" spans="1:9" s="193" customFormat="1" ht="36" customHeight="1" x14ac:dyDescent="0.2">
      <c r="A251" s="126" t="s">
        <v>79</v>
      </c>
      <c r="B251" s="127" t="s">
        <v>410</v>
      </c>
      <c r="C251" s="127" t="s">
        <v>76</v>
      </c>
      <c r="D251" s="127" t="s">
        <v>78</v>
      </c>
      <c r="E251" s="127" t="s">
        <v>218</v>
      </c>
      <c r="F251" s="127" t="s">
        <v>80</v>
      </c>
      <c r="G251" s="128">
        <f>G252</f>
        <v>14450</v>
      </c>
      <c r="H251" s="141">
        <f t="shared" si="4"/>
        <v>0</v>
      </c>
      <c r="I251" s="128">
        <f>I252</f>
        <v>14450</v>
      </c>
    </row>
    <row r="252" spans="1:9" s="193" customFormat="1" ht="12.75" customHeight="1" x14ac:dyDescent="0.2">
      <c r="A252" s="126" t="s">
        <v>81</v>
      </c>
      <c r="B252" s="127" t="s">
        <v>410</v>
      </c>
      <c r="C252" s="127" t="s">
        <v>76</v>
      </c>
      <c r="D252" s="127" t="s">
        <v>78</v>
      </c>
      <c r="E252" s="127" t="s">
        <v>218</v>
      </c>
      <c r="F252" s="127" t="s">
        <v>82</v>
      </c>
      <c r="G252" s="128">
        <f>11050+70+3330</f>
        <v>14450</v>
      </c>
      <c r="H252" s="141">
        <f t="shared" si="4"/>
        <v>0</v>
      </c>
      <c r="I252" s="128">
        <f>11050+70+3330</f>
        <v>14450</v>
      </c>
    </row>
    <row r="253" spans="1:9" s="193" customFormat="1" ht="12.75" customHeight="1" x14ac:dyDescent="0.2">
      <c r="A253" s="117" t="s">
        <v>83</v>
      </c>
      <c r="B253" s="118" t="s">
        <v>410</v>
      </c>
      <c r="C253" s="118" t="s">
        <v>76</v>
      </c>
      <c r="D253" s="118" t="s">
        <v>78</v>
      </c>
      <c r="E253" s="118" t="s">
        <v>219</v>
      </c>
      <c r="F253" s="118"/>
      <c r="G253" s="119">
        <f>G254+G256</f>
        <v>2560</v>
      </c>
      <c r="H253" s="141">
        <f t="shared" si="4"/>
        <v>0</v>
      </c>
      <c r="I253" s="119">
        <f>I254+I256</f>
        <v>2560</v>
      </c>
    </row>
    <row r="254" spans="1:9" s="193" customFormat="1" ht="12.75" customHeight="1" x14ac:dyDescent="0.2">
      <c r="A254" s="126" t="s">
        <v>604</v>
      </c>
      <c r="B254" s="127" t="s">
        <v>410</v>
      </c>
      <c r="C254" s="127" t="s">
        <v>76</v>
      </c>
      <c r="D254" s="127" t="s">
        <v>78</v>
      </c>
      <c r="E254" s="127" t="s">
        <v>219</v>
      </c>
      <c r="F254" s="127" t="s">
        <v>84</v>
      </c>
      <c r="G254" s="128">
        <f>G255</f>
        <v>2410</v>
      </c>
      <c r="H254" s="141">
        <f t="shared" si="4"/>
        <v>0</v>
      </c>
      <c r="I254" s="128">
        <f>I255</f>
        <v>2410</v>
      </c>
    </row>
    <row r="255" spans="1:9" s="193" customFormat="1" ht="12.75" customHeight="1" x14ac:dyDescent="0.2">
      <c r="A255" s="126" t="s">
        <v>85</v>
      </c>
      <c r="B255" s="127" t="s">
        <v>410</v>
      </c>
      <c r="C255" s="127" t="s">
        <v>76</v>
      </c>
      <c r="D255" s="127" t="s">
        <v>78</v>
      </c>
      <c r="E255" s="127" t="s">
        <v>219</v>
      </c>
      <c r="F255" s="127" t="s">
        <v>86</v>
      </c>
      <c r="G255" s="128">
        <f>500+1170+250+240+50+200</f>
        <v>2410</v>
      </c>
      <c r="H255" s="141">
        <f t="shared" si="4"/>
        <v>0</v>
      </c>
      <c r="I255" s="128">
        <f>500+1170+250+240+50+200</f>
        <v>2410</v>
      </c>
    </row>
    <row r="256" spans="1:9" s="193" customFormat="1" ht="12.75" customHeight="1" x14ac:dyDescent="0.2">
      <c r="A256" s="126" t="s">
        <v>87</v>
      </c>
      <c r="B256" s="127" t="s">
        <v>410</v>
      </c>
      <c r="C256" s="127" t="s">
        <v>76</v>
      </c>
      <c r="D256" s="127" t="s">
        <v>78</v>
      </c>
      <c r="E256" s="127" t="s">
        <v>219</v>
      </c>
      <c r="F256" s="127" t="s">
        <v>88</v>
      </c>
      <c r="G256" s="128">
        <f>G257</f>
        <v>150</v>
      </c>
      <c r="H256" s="141">
        <f t="shared" si="4"/>
        <v>0</v>
      </c>
      <c r="I256" s="128">
        <f>I257</f>
        <v>150</v>
      </c>
    </row>
    <row r="257" spans="1:9" s="193" customFormat="1" ht="12.75" customHeight="1" x14ac:dyDescent="0.2">
      <c r="A257" s="126" t="s">
        <v>519</v>
      </c>
      <c r="B257" s="127" t="s">
        <v>410</v>
      </c>
      <c r="C257" s="127" t="s">
        <v>76</v>
      </c>
      <c r="D257" s="127" t="s">
        <v>78</v>
      </c>
      <c r="E257" s="127" t="s">
        <v>219</v>
      </c>
      <c r="F257" s="127" t="s">
        <v>89</v>
      </c>
      <c r="G257" s="128">
        <v>150</v>
      </c>
      <c r="H257" s="141">
        <f t="shared" si="4"/>
        <v>0</v>
      </c>
      <c r="I257" s="128">
        <v>150</v>
      </c>
    </row>
    <row r="258" spans="1:9" s="193" customFormat="1" ht="12.75" customHeight="1" x14ac:dyDescent="0.2">
      <c r="A258" s="117" t="s">
        <v>457</v>
      </c>
      <c r="B258" s="118" t="s">
        <v>410</v>
      </c>
      <c r="C258" s="118" t="s">
        <v>76</v>
      </c>
      <c r="D258" s="118" t="s">
        <v>435</v>
      </c>
      <c r="E258" s="118"/>
      <c r="F258" s="118"/>
      <c r="G258" s="141">
        <f>G259</f>
        <v>94.75</v>
      </c>
      <c r="H258" s="141">
        <f t="shared" si="4"/>
        <v>0</v>
      </c>
      <c r="I258" s="141">
        <f>I259</f>
        <v>94.75</v>
      </c>
    </row>
    <row r="259" spans="1:9" s="193" customFormat="1" ht="12.75" customHeight="1" x14ac:dyDescent="0.2">
      <c r="A259" s="152" t="s">
        <v>74</v>
      </c>
      <c r="B259" s="132" t="s">
        <v>410</v>
      </c>
      <c r="C259" s="132" t="s">
        <v>76</v>
      </c>
      <c r="D259" s="132" t="s">
        <v>435</v>
      </c>
      <c r="E259" s="132" t="s">
        <v>216</v>
      </c>
      <c r="F259" s="127"/>
      <c r="G259" s="143">
        <f>G260</f>
        <v>94.75</v>
      </c>
      <c r="H259" s="141">
        <f t="shared" si="4"/>
        <v>0</v>
      </c>
      <c r="I259" s="143">
        <f>I260</f>
        <v>94.75</v>
      </c>
    </row>
    <row r="260" spans="1:9" s="193" customFormat="1" ht="12.75" customHeight="1" x14ac:dyDescent="0.2">
      <c r="A260" s="134" t="s">
        <v>306</v>
      </c>
      <c r="B260" s="118" t="s">
        <v>410</v>
      </c>
      <c r="C260" s="118" t="s">
        <v>76</v>
      </c>
      <c r="D260" s="118" t="s">
        <v>435</v>
      </c>
      <c r="E260" s="118" t="s">
        <v>217</v>
      </c>
      <c r="F260" s="127"/>
      <c r="G260" s="141">
        <f>G261</f>
        <v>94.75</v>
      </c>
      <c r="H260" s="141">
        <f t="shared" si="4"/>
        <v>0</v>
      </c>
      <c r="I260" s="141">
        <f>I261</f>
        <v>94.75</v>
      </c>
    </row>
    <row r="261" spans="1:9" s="193" customFormat="1" ht="24" customHeight="1" x14ac:dyDescent="0.2">
      <c r="A261" s="117" t="s">
        <v>460</v>
      </c>
      <c r="B261" s="118" t="s">
        <v>410</v>
      </c>
      <c r="C261" s="118" t="s">
        <v>76</v>
      </c>
      <c r="D261" s="118" t="s">
        <v>435</v>
      </c>
      <c r="E261" s="118" t="s">
        <v>353</v>
      </c>
      <c r="F261" s="118"/>
      <c r="G261" s="141">
        <f>G262</f>
        <v>94.75</v>
      </c>
      <c r="H261" s="141">
        <f t="shared" si="4"/>
        <v>0</v>
      </c>
      <c r="I261" s="141">
        <f>I262</f>
        <v>94.75</v>
      </c>
    </row>
    <row r="262" spans="1:9" s="193" customFormat="1" ht="12.75" customHeight="1" x14ac:dyDescent="0.2">
      <c r="A262" s="126" t="s">
        <v>604</v>
      </c>
      <c r="B262" s="127" t="s">
        <v>410</v>
      </c>
      <c r="C262" s="127" t="s">
        <v>76</v>
      </c>
      <c r="D262" s="127" t="s">
        <v>435</v>
      </c>
      <c r="E262" s="127" t="s">
        <v>353</v>
      </c>
      <c r="F262" s="127" t="s">
        <v>84</v>
      </c>
      <c r="G262" s="142">
        <f>G263</f>
        <v>94.75</v>
      </c>
      <c r="H262" s="141">
        <f t="shared" si="4"/>
        <v>0</v>
      </c>
      <c r="I262" s="142">
        <f>I263</f>
        <v>94.75</v>
      </c>
    </row>
    <row r="263" spans="1:9" s="193" customFormat="1" ht="12.75" customHeight="1" x14ac:dyDescent="0.2">
      <c r="A263" s="126" t="s">
        <v>85</v>
      </c>
      <c r="B263" s="127" t="s">
        <v>410</v>
      </c>
      <c r="C263" s="127" t="s">
        <v>76</v>
      </c>
      <c r="D263" s="127" t="s">
        <v>435</v>
      </c>
      <c r="E263" s="127" t="s">
        <v>353</v>
      </c>
      <c r="F263" s="127" t="s">
        <v>86</v>
      </c>
      <c r="G263" s="142">
        <v>94.75</v>
      </c>
      <c r="H263" s="141">
        <f t="shared" si="4"/>
        <v>0</v>
      </c>
      <c r="I263" s="142">
        <v>94.75</v>
      </c>
    </row>
    <row r="264" spans="1:9" s="193" customFormat="1" ht="12.75" customHeight="1" x14ac:dyDescent="0.2">
      <c r="A264" s="160" t="s">
        <v>320</v>
      </c>
      <c r="B264" s="118" t="s">
        <v>410</v>
      </c>
      <c r="C264" s="118" t="s">
        <v>76</v>
      </c>
      <c r="D264" s="118" t="s">
        <v>93</v>
      </c>
      <c r="E264" s="118"/>
      <c r="F264" s="118"/>
      <c r="G264" s="119">
        <f>G265</f>
        <v>400</v>
      </c>
      <c r="H264" s="141">
        <f t="shared" si="4"/>
        <v>0</v>
      </c>
      <c r="I264" s="119">
        <f>I265</f>
        <v>400</v>
      </c>
    </row>
    <row r="265" spans="1:9" s="193" customFormat="1" ht="27" customHeight="1" x14ac:dyDescent="0.2">
      <c r="A265" s="165" t="s">
        <v>587</v>
      </c>
      <c r="B265" s="121" t="s">
        <v>410</v>
      </c>
      <c r="C265" s="121" t="s">
        <v>76</v>
      </c>
      <c r="D265" s="121" t="s">
        <v>93</v>
      </c>
      <c r="E265" s="121" t="s">
        <v>103</v>
      </c>
      <c r="F265" s="121"/>
      <c r="G265" s="122">
        <f>G266</f>
        <v>400</v>
      </c>
      <c r="H265" s="141">
        <f t="shared" si="4"/>
        <v>0</v>
      </c>
      <c r="I265" s="122">
        <f>I266</f>
        <v>400</v>
      </c>
    </row>
    <row r="266" spans="1:9" s="193" customFormat="1" ht="12.75" customHeight="1" x14ac:dyDescent="0.2">
      <c r="A266" s="160" t="s">
        <v>506</v>
      </c>
      <c r="B266" s="118" t="s">
        <v>410</v>
      </c>
      <c r="C266" s="118" t="s">
        <v>76</v>
      </c>
      <c r="D266" s="118" t="s">
        <v>93</v>
      </c>
      <c r="E266" s="118" t="s">
        <v>508</v>
      </c>
      <c r="F266" s="118"/>
      <c r="G266" s="119">
        <f>G267</f>
        <v>400</v>
      </c>
      <c r="H266" s="141">
        <f t="shared" si="4"/>
        <v>0</v>
      </c>
      <c r="I266" s="119">
        <f>I267</f>
        <v>400</v>
      </c>
    </row>
    <row r="267" spans="1:9" s="193" customFormat="1" ht="12.75" customHeight="1" x14ac:dyDescent="0.2">
      <c r="A267" s="147" t="s">
        <v>507</v>
      </c>
      <c r="B267" s="132" t="s">
        <v>410</v>
      </c>
      <c r="C267" s="132" t="s">
        <v>76</v>
      </c>
      <c r="D267" s="132" t="s">
        <v>93</v>
      </c>
      <c r="E267" s="132" t="s">
        <v>588</v>
      </c>
      <c r="F267" s="132"/>
      <c r="G267" s="133">
        <f>G268</f>
        <v>400</v>
      </c>
      <c r="H267" s="141">
        <f t="shared" si="4"/>
        <v>0</v>
      </c>
      <c r="I267" s="133">
        <f>I268</f>
        <v>400</v>
      </c>
    </row>
    <row r="268" spans="1:9" s="193" customFormat="1" ht="36" customHeight="1" x14ac:dyDescent="0.2">
      <c r="A268" s="126" t="s">
        <v>79</v>
      </c>
      <c r="B268" s="127" t="s">
        <v>410</v>
      </c>
      <c r="C268" s="127" t="s">
        <v>76</v>
      </c>
      <c r="D268" s="127" t="s">
        <v>93</v>
      </c>
      <c r="E268" s="127" t="s">
        <v>588</v>
      </c>
      <c r="F268" s="127" t="s">
        <v>80</v>
      </c>
      <c r="G268" s="128">
        <f>G269</f>
        <v>400</v>
      </c>
      <c r="H268" s="141">
        <f t="shared" si="4"/>
        <v>0</v>
      </c>
      <c r="I268" s="128">
        <f>I269</f>
        <v>400</v>
      </c>
    </row>
    <row r="269" spans="1:9" s="193" customFormat="1" ht="12.75" customHeight="1" x14ac:dyDescent="0.2">
      <c r="A269" s="126" t="s">
        <v>81</v>
      </c>
      <c r="B269" s="127" t="s">
        <v>410</v>
      </c>
      <c r="C269" s="127" t="s">
        <v>76</v>
      </c>
      <c r="D269" s="127" t="s">
        <v>93</v>
      </c>
      <c r="E269" s="127" t="s">
        <v>588</v>
      </c>
      <c r="F269" s="127" t="s">
        <v>82</v>
      </c>
      <c r="G269" s="128">
        <v>400</v>
      </c>
      <c r="H269" s="141">
        <f t="shared" si="4"/>
        <v>0</v>
      </c>
      <c r="I269" s="128">
        <v>400</v>
      </c>
    </row>
    <row r="270" spans="1:9" s="193" customFormat="1" ht="12.75" customHeight="1" x14ac:dyDescent="0.2">
      <c r="A270" s="117" t="s">
        <v>377</v>
      </c>
      <c r="B270" s="118" t="s">
        <v>410</v>
      </c>
      <c r="C270" s="118" t="s">
        <v>435</v>
      </c>
      <c r="D270" s="118" t="s">
        <v>77</v>
      </c>
      <c r="E270" s="127"/>
      <c r="F270" s="127"/>
      <c r="G270" s="119">
        <f t="shared" ref="G270:I275" si="9">G271</f>
        <v>2500</v>
      </c>
      <c r="H270" s="141">
        <f t="shared" si="4"/>
        <v>0</v>
      </c>
      <c r="I270" s="119">
        <f t="shared" si="9"/>
        <v>2500</v>
      </c>
    </row>
    <row r="271" spans="1:9" s="193" customFormat="1" ht="12.75" customHeight="1" x14ac:dyDescent="0.2">
      <c r="A271" s="117" t="s">
        <v>381</v>
      </c>
      <c r="B271" s="118" t="s">
        <v>410</v>
      </c>
      <c r="C271" s="118" t="s">
        <v>435</v>
      </c>
      <c r="D271" s="118" t="s">
        <v>488</v>
      </c>
      <c r="E271" s="132"/>
      <c r="F271" s="132"/>
      <c r="G271" s="119">
        <f t="shared" si="9"/>
        <v>2500</v>
      </c>
      <c r="H271" s="141">
        <f t="shared" si="4"/>
        <v>0</v>
      </c>
      <c r="I271" s="119">
        <f t="shared" si="9"/>
        <v>2500</v>
      </c>
    </row>
    <row r="272" spans="1:9" s="193" customFormat="1" ht="12.75" customHeight="1" x14ac:dyDescent="0.2">
      <c r="A272" s="152" t="s">
        <v>74</v>
      </c>
      <c r="B272" s="132" t="s">
        <v>410</v>
      </c>
      <c r="C272" s="132" t="s">
        <v>435</v>
      </c>
      <c r="D272" s="132" t="s">
        <v>488</v>
      </c>
      <c r="E272" s="132" t="s">
        <v>216</v>
      </c>
      <c r="F272" s="132"/>
      <c r="G272" s="133">
        <f t="shared" si="9"/>
        <v>2500</v>
      </c>
      <c r="H272" s="141">
        <f t="shared" si="4"/>
        <v>0</v>
      </c>
      <c r="I272" s="133">
        <f t="shared" si="9"/>
        <v>2500</v>
      </c>
    </row>
    <row r="273" spans="1:9" s="193" customFormat="1" ht="12.75" customHeight="1" x14ac:dyDescent="0.2">
      <c r="A273" s="117" t="s">
        <v>306</v>
      </c>
      <c r="B273" s="118" t="s">
        <v>410</v>
      </c>
      <c r="C273" s="118" t="s">
        <v>435</v>
      </c>
      <c r="D273" s="118" t="s">
        <v>488</v>
      </c>
      <c r="E273" s="118" t="s">
        <v>217</v>
      </c>
      <c r="F273" s="118"/>
      <c r="G273" s="119">
        <f t="shared" si="9"/>
        <v>2500</v>
      </c>
      <c r="H273" s="141">
        <f t="shared" si="4"/>
        <v>0</v>
      </c>
      <c r="I273" s="119">
        <f t="shared" si="9"/>
        <v>2500</v>
      </c>
    </row>
    <row r="274" spans="1:9" s="193" customFormat="1" ht="12.75" customHeight="1" x14ac:dyDescent="0.2">
      <c r="A274" s="117" t="s">
        <v>710</v>
      </c>
      <c r="B274" s="118" t="s">
        <v>410</v>
      </c>
      <c r="C274" s="118" t="s">
        <v>435</v>
      </c>
      <c r="D274" s="118" t="s">
        <v>488</v>
      </c>
      <c r="E274" s="149" t="s">
        <v>348</v>
      </c>
      <c r="F274" s="118"/>
      <c r="G274" s="119">
        <f t="shared" si="9"/>
        <v>2500</v>
      </c>
      <c r="H274" s="141">
        <f t="shared" si="4"/>
        <v>0</v>
      </c>
      <c r="I274" s="119">
        <f t="shared" si="9"/>
        <v>2500</v>
      </c>
    </row>
    <row r="275" spans="1:9" s="193" customFormat="1" ht="12.75" customHeight="1" x14ac:dyDescent="0.2">
      <c r="A275" s="126" t="s">
        <v>604</v>
      </c>
      <c r="B275" s="127" t="s">
        <v>410</v>
      </c>
      <c r="C275" s="127" t="s">
        <v>435</v>
      </c>
      <c r="D275" s="127" t="s">
        <v>488</v>
      </c>
      <c r="E275" s="137" t="s">
        <v>348</v>
      </c>
      <c r="F275" s="127" t="s">
        <v>84</v>
      </c>
      <c r="G275" s="128">
        <f t="shared" si="9"/>
        <v>2500</v>
      </c>
      <c r="H275" s="141">
        <f t="shared" si="4"/>
        <v>0</v>
      </c>
      <c r="I275" s="128">
        <f t="shared" si="9"/>
        <v>2500</v>
      </c>
    </row>
    <row r="276" spans="1:9" s="193" customFormat="1" ht="12.75" customHeight="1" x14ac:dyDescent="0.2">
      <c r="A276" s="126" t="s">
        <v>85</v>
      </c>
      <c r="B276" s="127" t="s">
        <v>410</v>
      </c>
      <c r="C276" s="127" t="s">
        <v>435</v>
      </c>
      <c r="D276" s="127" t="s">
        <v>488</v>
      </c>
      <c r="E276" s="137" t="s">
        <v>348</v>
      </c>
      <c r="F276" s="127" t="s">
        <v>86</v>
      </c>
      <c r="G276" s="128">
        <v>2500</v>
      </c>
      <c r="H276" s="141">
        <f t="shared" si="4"/>
        <v>0</v>
      </c>
      <c r="I276" s="128">
        <v>2500</v>
      </c>
    </row>
    <row r="277" spans="1:9" s="193" customFormat="1" ht="12.75" customHeight="1" x14ac:dyDescent="0.2">
      <c r="A277" s="117" t="s">
        <v>383</v>
      </c>
      <c r="B277" s="118" t="s">
        <v>410</v>
      </c>
      <c r="C277" s="118" t="s">
        <v>495</v>
      </c>
      <c r="D277" s="118" t="s">
        <v>77</v>
      </c>
      <c r="E277" s="127"/>
      <c r="F277" s="127"/>
      <c r="G277" s="119">
        <f t="shared" ref="G277:I282" si="10">G278</f>
        <v>375</v>
      </c>
      <c r="H277" s="141">
        <f t="shared" si="4"/>
        <v>-122.23340999999999</v>
      </c>
      <c r="I277" s="119">
        <f t="shared" si="10"/>
        <v>252.76659000000001</v>
      </c>
    </row>
    <row r="278" spans="1:9" s="193" customFormat="1" ht="12.75" customHeight="1" x14ac:dyDescent="0.2">
      <c r="A278" s="117" t="s">
        <v>386</v>
      </c>
      <c r="B278" s="118" t="s">
        <v>410</v>
      </c>
      <c r="C278" s="118" t="s">
        <v>495</v>
      </c>
      <c r="D278" s="118" t="s">
        <v>495</v>
      </c>
      <c r="E278" s="118"/>
      <c r="F278" s="118"/>
      <c r="G278" s="119">
        <f t="shared" si="10"/>
        <v>375</v>
      </c>
      <c r="H278" s="141">
        <f t="shared" si="4"/>
        <v>-122.23340999999999</v>
      </c>
      <c r="I278" s="119">
        <f t="shared" si="10"/>
        <v>252.76659000000001</v>
      </c>
    </row>
    <row r="279" spans="1:9" s="193" customFormat="1" ht="12.75" customHeight="1" x14ac:dyDescent="0.2">
      <c r="A279" s="152" t="s">
        <v>74</v>
      </c>
      <c r="B279" s="132" t="s">
        <v>410</v>
      </c>
      <c r="C279" s="132" t="s">
        <v>495</v>
      </c>
      <c r="D279" s="132" t="s">
        <v>495</v>
      </c>
      <c r="E279" s="132" t="s">
        <v>216</v>
      </c>
      <c r="F279" s="132"/>
      <c r="G279" s="133">
        <f t="shared" si="10"/>
        <v>375</v>
      </c>
      <c r="H279" s="141">
        <f t="shared" si="4"/>
        <v>-122.23340999999999</v>
      </c>
      <c r="I279" s="133">
        <f t="shared" si="10"/>
        <v>252.76659000000001</v>
      </c>
    </row>
    <row r="280" spans="1:9" s="193" customFormat="1" ht="12.75" customHeight="1" x14ac:dyDescent="0.2">
      <c r="A280" s="134" t="s">
        <v>306</v>
      </c>
      <c r="B280" s="118" t="s">
        <v>410</v>
      </c>
      <c r="C280" s="118" t="s">
        <v>495</v>
      </c>
      <c r="D280" s="118" t="s">
        <v>495</v>
      </c>
      <c r="E280" s="118" t="s">
        <v>217</v>
      </c>
      <c r="F280" s="118"/>
      <c r="G280" s="119">
        <f t="shared" si="10"/>
        <v>375</v>
      </c>
      <c r="H280" s="141">
        <f t="shared" si="4"/>
        <v>-122.23340999999999</v>
      </c>
      <c r="I280" s="119">
        <f t="shared" si="10"/>
        <v>252.76659000000001</v>
      </c>
    </row>
    <row r="281" spans="1:9" s="193" customFormat="1" ht="12.75" customHeight="1" x14ac:dyDescent="0.2">
      <c r="A281" s="152" t="s">
        <v>325</v>
      </c>
      <c r="B281" s="132" t="s">
        <v>410</v>
      </c>
      <c r="C281" s="132" t="s">
        <v>495</v>
      </c>
      <c r="D281" s="132" t="s">
        <v>495</v>
      </c>
      <c r="E281" s="132" t="s">
        <v>349</v>
      </c>
      <c r="F281" s="132"/>
      <c r="G281" s="133">
        <f t="shared" si="10"/>
        <v>375</v>
      </c>
      <c r="H281" s="141">
        <f t="shared" si="4"/>
        <v>-122.23340999999999</v>
      </c>
      <c r="I281" s="133">
        <f t="shared" si="10"/>
        <v>252.76659000000001</v>
      </c>
    </row>
    <row r="282" spans="1:9" s="193" customFormat="1" ht="12.75" customHeight="1" x14ac:dyDescent="0.2">
      <c r="A282" s="126" t="s">
        <v>604</v>
      </c>
      <c r="B282" s="127" t="s">
        <v>410</v>
      </c>
      <c r="C282" s="127" t="s">
        <v>495</v>
      </c>
      <c r="D282" s="127" t="s">
        <v>495</v>
      </c>
      <c r="E282" s="127" t="s">
        <v>349</v>
      </c>
      <c r="F282" s="127" t="s">
        <v>84</v>
      </c>
      <c r="G282" s="128">
        <f t="shared" si="10"/>
        <v>375</v>
      </c>
      <c r="H282" s="141">
        <f t="shared" si="4"/>
        <v>-122.23340999999999</v>
      </c>
      <c r="I282" s="128">
        <f t="shared" si="10"/>
        <v>252.76659000000001</v>
      </c>
    </row>
    <row r="283" spans="1:9" s="193" customFormat="1" ht="12.75" customHeight="1" x14ac:dyDescent="0.2">
      <c r="A283" s="126" t="s">
        <v>85</v>
      </c>
      <c r="B283" s="127" t="s">
        <v>410</v>
      </c>
      <c r="C283" s="127" t="s">
        <v>495</v>
      </c>
      <c r="D283" s="127" t="s">
        <v>495</v>
      </c>
      <c r="E283" s="127" t="s">
        <v>349</v>
      </c>
      <c r="F283" s="127" t="s">
        <v>86</v>
      </c>
      <c r="G283" s="128">
        <v>375</v>
      </c>
      <c r="H283" s="141">
        <f t="shared" si="4"/>
        <v>-122.23340999999999</v>
      </c>
      <c r="I283" s="128">
        <f>375-122.23341</f>
        <v>252.76659000000001</v>
      </c>
    </row>
    <row r="284" spans="1:9" s="193" customFormat="1" ht="31.5" customHeight="1" x14ac:dyDescent="0.2">
      <c r="A284" s="120" t="s">
        <v>189</v>
      </c>
      <c r="B284" s="123" t="s">
        <v>188</v>
      </c>
      <c r="C284" s="124"/>
      <c r="D284" s="124"/>
      <c r="E284" s="123"/>
      <c r="F284" s="123"/>
      <c r="G284" s="125" t="e">
        <f>G285+G292</f>
        <v>#REF!</v>
      </c>
      <c r="H284" s="141" t="e">
        <f t="shared" si="4"/>
        <v>#REF!</v>
      </c>
      <c r="I284" s="125">
        <f>I285+I292</f>
        <v>41196.300000000003</v>
      </c>
    </row>
    <row r="285" spans="1:9" s="193" customFormat="1" ht="12.75" customHeight="1" x14ac:dyDescent="0.2">
      <c r="A285" s="160" t="s">
        <v>383</v>
      </c>
      <c r="B285" s="118" t="s">
        <v>188</v>
      </c>
      <c r="C285" s="118" t="s">
        <v>495</v>
      </c>
      <c r="D285" s="118" t="s">
        <v>77</v>
      </c>
      <c r="E285" s="127"/>
      <c r="F285" s="127"/>
      <c r="G285" s="161" t="e">
        <f>#REF!+G286</f>
        <v>#REF!</v>
      </c>
      <c r="H285" s="141" t="e">
        <f t="shared" si="4"/>
        <v>#REF!</v>
      </c>
      <c r="I285" s="161">
        <f t="shared" ref="I285:I290" si="11">I286</f>
        <v>3000</v>
      </c>
    </row>
    <row r="286" spans="1:9" s="193" customFormat="1" ht="12.75" customHeight="1" x14ac:dyDescent="0.2">
      <c r="A286" s="117" t="s">
        <v>386</v>
      </c>
      <c r="B286" s="118" t="s">
        <v>188</v>
      </c>
      <c r="C286" s="118" t="s">
        <v>495</v>
      </c>
      <c r="D286" s="118" t="s">
        <v>495</v>
      </c>
      <c r="E286" s="127"/>
      <c r="F286" s="127"/>
      <c r="G286" s="119">
        <f>G287</f>
        <v>3000</v>
      </c>
      <c r="H286" s="141">
        <f t="shared" ref="H286:H351" si="12">I286-G286</f>
        <v>0</v>
      </c>
      <c r="I286" s="119">
        <f t="shared" si="11"/>
        <v>3000</v>
      </c>
    </row>
    <row r="287" spans="1:9" s="129" customFormat="1" ht="27" customHeight="1" x14ac:dyDescent="0.2">
      <c r="A287" s="130" t="s">
        <v>589</v>
      </c>
      <c r="B287" s="121" t="s">
        <v>188</v>
      </c>
      <c r="C287" s="121" t="s">
        <v>495</v>
      </c>
      <c r="D287" s="121" t="s">
        <v>495</v>
      </c>
      <c r="E287" s="121" t="s">
        <v>52</v>
      </c>
      <c r="F287" s="127"/>
      <c r="G287" s="119">
        <f>G288</f>
        <v>3000</v>
      </c>
      <c r="H287" s="141">
        <f t="shared" si="12"/>
        <v>0</v>
      </c>
      <c r="I287" s="119">
        <f t="shared" si="11"/>
        <v>3000</v>
      </c>
    </row>
    <row r="288" spans="1:9" s="129" customFormat="1" ht="12.75" customHeight="1" x14ac:dyDescent="0.2">
      <c r="A288" s="148" t="s">
        <v>55</v>
      </c>
      <c r="B288" s="118" t="s">
        <v>188</v>
      </c>
      <c r="C288" s="118" t="s">
        <v>495</v>
      </c>
      <c r="D288" s="118" t="s">
        <v>495</v>
      </c>
      <c r="E288" s="118" t="s">
        <v>56</v>
      </c>
      <c r="F288" s="118"/>
      <c r="G288" s="119">
        <f>G289</f>
        <v>3000</v>
      </c>
      <c r="H288" s="141">
        <f t="shared" si="12"/>
        <v>0</v>
      </c>
      <c r="I288" s="119">
        <f t="shared" si="11"/>
        <v>3000</v>
      </c>
    </row>
    <row r="289" spans="1:9" s="129" customFormat="1" ht="12.75" customHeight="1" x14ac:dyDescent="0.2">
      <c r="A289" s="131" t="s">
        <v>355</v>
      </c>
      <c r="B289" s="132" t="s">
        <v>188</v>
      </c>
      <c r="C289" s="132" t="s">
        <v>495</v>
      </c>
      <c r="D289" s="132" t="s">
        <v>495</v>
      </c>
      <c r="E289" s="132" t="s">
        <v>590</v>
      </c>
      <c r="F289" s="132"/>
      <c r="G289" s="133">
        <f>G290</f>
        <v>3000</v>
      </c>
      <c r="H289" s="141">
        <f t="shared" si="12"/>
        <v>0</v>
      </c>
      <c r="I289" s="133">
        <f t="shared" si="11"/>
        <v>3000</v>
      </c>
    </row>
    <row r="290" spans="1:9" s="129" customFormat="1" ht="12.75" customHeight="1" x14ac:dyDescent="0.2">
      <c r="A290" s="126" t="s">
        <v>604</v>
      </c>
      <c r="B290" s="127" t="s">
        <v>188</v>
      </c>
      <c r="C290" s="127" t="s">
        <v>495</v>
      </c>
      <c r="D290" s="127" t="s">
        <v>495</v>
      </c>
      <c r="E290" s="127" t="s">
        <v>590</v>
      </c>
      <c r="F290" s="127" t="s">
        <v>84</v>
      </c>
      <c r="G290" s="128">
        <f>G291</f>
        <v>3000</v>
      </c>
      <c r="H290" s="141">
        <f t="shared" si="12"/>
        <v>0</v>
      </c>
      <c r="I290" s="128">
        <f t="shared" si="11"/>
        <v>3000</v>
      </c>
    </row>
    <row r="291" spans="1:9" s="129" customFormat="1" ht="12.75" customHeight="1" x14ac:dyDescent="0.2">
      <c r="A291" s="126" t="s">
        <v>85</v>
      </c>
      <c r="B291" s="127" t="s">
        <v>188</v>
      </c>
      <c r="C291" s="127" t="s">
        <v>495</v>
      </c>
      <c r="D291" s="127" t="s">
        <v>495</v>
      </c>
      <c r="E291" s="127" t="s">
        <v>590</v>
      </c>
      <c r="F291" s="127" t="s">
        <v>86</v>
      </c>
      <c r="G291" s="128">
        <v>3000</v>
      </c>
      <c r="H291" s="141">
        <f t="shared" si="12"/>
        <v>0</v>
      </c>
      <c r="I291" s="128">
        <v>3000</v>
      </c>
    </row>
    <row r="292" spans="1:9" s="129" customFormat="1" ht="15.75" customHeight="1" x14ac:dyDescent="0.2">
      <c r="A292" s="117" t="s">
        <v>400</v>
      </c>
      <c r="B292" s="118" t="s">
        <v>188</v>
      </c>
      <c r="C292" s="118" t="s">
        <v>90</v>
      </c>
      <c r="D292" s="118" t="s">
        <v>77</v>
      </c>
      <c r="E292" s="123"/>
      <c r="F292" s="123"/>
      <c r="G292" s="119">
        <f>G293+G304</f>
        <v>7855</v>
      </c>
      <c r="H292" s="141">
        <f t="shared" si="12"/>
        <v>30341.300000000003</v>
      </c>
      <c r="I292" s="119">
        <f>I293+I304</f>
        <v>38196.300000000003</v>
      </c>
    </row>
    <row r="293" spans="1:9" s="129" customFormat="1" ht="15.75" customHeight="1" x14ac:dyDescent="0.2">
      <c r="A293" s="117" t="s">
        <v>63</v>
      </c>
      <c r="B293" s="118" t="s">
        <v>188</v>
      </c>
      <c r="C293" s="118" t="s">
        <v>90</v>
      </c>
      <c r="D293" s="118" t="s">
        <v>76</v>
      </c>
      <c r="E293" s="123"/>
      <c r="F293" s="123"/>
      <c r="G293" s="119">
        <f>G294</f>
        <v>4000</v>
      </c>
      <c r="H293" s="141">
        <f t="shared" si="12"/>
        <v>30341.300000000003</v>
      </c>
      <c r="I293" s="119">
        <f>I294</f>
        <v>34341.300000000003</v>
      </c>
    </row>
    <row r="294" spans="1:9" s="129" customFormat="1" ht="27" customHeight="1" x14ac:dyDescent="0.2">
      <c r="A294" s="130" t="s">
        <v>589</v>
      </c>
      <c r="B294" s="121" t="s">
        <v>188</v>
      </c>
      <c r="C294" s="121" t="s">
        <v>90</v>
      </c>
      <c r="D294" s="121" t="s">
        <v>76</v>
      </c>
      <c r="E294" s="121" t="s">
        <v>52</v>
      </c>
      <c r="F294" s="121"/>
      <c r="G294" s="122">
        <f>G295</f>
        <v>4000</v>
      </c>
      <c r="H294" s="141">
        <f t="shared" si="12"/>
        <v>30341.300000000003</v>
      </c>
      <c r="I294" s="122">
        <f>I295+I299</f>
        <v>34341.300000000003</v>
      </c>
    </row>
    <row r="295" spans="1:9" s="129" customFormat="1" ht="24" customHeight="1" x14ac:dyDescent="0.2">
      <c r="A295" s="117" t="s">
        <v>591</v>
      </c>
      <c r="B295" s="118" t="s">
        <v>188</v>
      </c>
      <c r="C295" s="118" t="s">
        <v>90</v>
      </c>
      <c r="D295" s="118" t="s">
        <v>76</v>
      </c>
      <c r="E295" s="118" t="s">
        <v>66</v>
      </c>
      <c r="F295" s="123"/>
      <c r="G295" s="119">
        <f>G296</f>
        <v>4000</v>
      </c>
      <c r="H295" s="141">
        <f t="shared" si="12"/>
        <v>0</v>
      </c>
      <c r="I295" s="119">
        <f>I296</f>
        <v>4000</v>
      </c>
    </row>
    <row r="296" spans="1:9" s="129" customFormat="1" ht="24" customHeight="1" x14ac:dyDescent="0.2">
      <c r="A296" s="131" t="s">
        <v>356</v>
      </c>
      <c r="B296" s="132" t="s">
        <v>188</v>
      </c>
      <c r="C296" s="132" t="s">
        <v>90</v>
      </c>
      <c r="D296" s="132" t="s">
        <v>76</v>
      </c>
      <c r="E296" s="132" t="s">
        <v>592</v>
      </c>
      <c r="F296" s="132"/>
      <c r="G296" s="133">
        <f>G297</f>
        <v>4000</v>
      </c>
      <c r="H296" s="141">
        <f t="shared" si="12"/>
        <v>0</v>
      </c>
      <c r="I296" s="133">
        <f>I297</f>
        <v>4000</v>
      </c>
    </row>
    <row r="297" spans="1:9" s="129" customFormat="1" ht="12.75" customHeight="1" x14ac:dyDescent="0.2">
      <c r="A297" s="126" t="s">
        <v>604</v>
      </c>
      <c r="B297" s="127" t="s">
        <v>188</v>
      </c>
      <c r="C297" s="127" t="s">
        <v>90</v>
      </c>
      <c r="D297" s="127" t="s">
        <v>76</v>
      </c>
      <c r="E297" s="127" t="s">
        <v>592</v>
      </c>
      <c r="F297" s="127" t="s">
        <v>84</v>
      </c>
      <c r="G297" s="128">
        <f>G298</f>
        <v>4000</v>
      </c>
      <c r="H297" s="141">
        <f t="shared" si="12"/>
        <v>0</v>
      </c>
      <c r="I297" s="128">
        <f>I298</f>
        <v>4000</v>
      </c>
    </row>
    <row r="298" spans="1:9" s="129" customFormat="1" ht="12.75" customHeight="1" x14ac:dyDescent="0.2">
      <c r="A298" s="126" t="s">
        <v>85</v>
      </c>
      <c r="B298" s="127" t="s">
        <v>188</v>
      </c>
      <c r="C298" s="127" t="s">
        <v>90</v>
      </c>
      <c r="D298" s="127" t="s">
        <v>76</v>
      </c>
      <c r="E298" s="127" t="s">
        <v>592</v>
      </c>
      <c r="F298" s="127" t="s">
        <v>86</v>
      </c>
      <c r="G298" s="128">
        <v>4000</v>
      </c>
      <c r="H298" s="141">
        <f t="shared" si="12"/>
        <v>0</v>
      </c>
      <c r="I298" s="128">
        <v>4000</v>
      </c>
    </row>
    <row r="299" spans="1:9" s="129" customFormat="1" ht="24" customHeight="1" x14ac:dyDescent="0.2">
      <c r="A299" s="148" t="s">
        <v>51</v>
      </c>
      <c r="B299" s="118" t="s">
        <v>188</v>
      </c>
      <c r="C299" s="118" t="s">
        <v>90</v>
      </c>
      <c r="D299" s="118" t="s">
        <v>76</v>
      </c>
      <c r="E299" s="118" t="s">
        <v>53</v>
      </c>
      <c r="F299" s="118"/>
      <c r="G299" s="141">
        <v>0</v>
      </c>
      <c r="H299" s="141"/>
      <c r="I299" s="141">
        <f t="shared" ref="I299:I302" si="13">I300</f>
        <v>30341.3</v>
      </c>
    </row>
    <row r="300" spans="1:9" s="129" customFormat="1" ht="12.75" customHeight="1" x14ac:dyDescent="0.2">
      <c r="A300" s="148" t="s">
        <v>54</v>
      </c>
      <c r="B300" s="118" t="s">
        <v>188</v>
      </c>
      <c r="C300" s="118" t="s">
        <v>90</v>
      </c>
      <c r="D300" s="118" t="s">
        <v>76</v>
      </c>
      <c r="E300" s="118" t="s">
        <v>593</v>
      </c>
      <c r="F300" s="118"/>
      <c r="G300" s="141">
        <v>0</v>
      </c>
      <c r="H300" s="141"/>
      <c r="I300" s="141">
        <f t="shared" si="13"/>
        <v>30341.3</v>
      </c>
    </row>
    <row r="301" spans="1:9" s="129" customFormat="1" ht="24" customHeight="1" x14ac:dyDescent="0.2">
      <c r="A301" s="166" t="s">
        <v>311</v>
      </c>
      <c r="B301" s="146" t="s">
        <v>188</v>
      </c>
      <c r="C301" s="146" t="s">
        <v>90</v>
      </c>
      <c r="D301" s="146" t="s">
        <v>76</v>
      </c>
      <c r="E301" s="146" t="s">
        <v>593</v>
      </c>
      <c r="F301" s="146"/>
      <c r="G301" s="229">
        <v>0</v>
      </c>
      <c r="H301" s="141"/>
      <c r="I301" s="229">
        <f t="shared" si="13"/>
        <v>30341.3</v>
      </c>
    </row>
    <row r="302" spans="1:9" s="129" customFormat="1" ht="12.75" customHeight="1" x14ac:dyDescent="0.2">
      <c r="A302" s="126" t="s">
        <v>104</v>
      </c>
      <c r="B302" s="127" t="s">
        <v>188</v>
      </c>
      <c r="C302" s="127" t="s">
        <v>90</v>
      </c>
      <c r="D302" s="127" t="s">
        <v>76</v>
      </c>
      <c r="E302" s="127" t="s">
        <v>593</v>
      </c>
      <c r="F302" s="127" t="s">
        <v>410</v>
      </c>
      <c r="G302" s="142">
        <v>0</v>
      </c>
      <c r="H302" s="141"/>
      <c r="I302" s="142">
        <f t="shared" si="13"/>
        <v>30341.3</v>
      </c>
    </row>
    <row r="303" spans="1:9" s="129" customFormat="1" ht="12.75" customHeight="1" x14ac:dyDescent="0.2">
      <c r="A303" s="126" t="s">
        <v>521</v>
      </c>
      <c r="B303" s="127" t="s">
        <v>188</v>
      </c>
      <c r="C303" s="127" t="s">
        <v>90</v>
      </c>
      <c r="D303" s="127" t="s">
        <v>76</v>
      </c>
      <c r="E303" s="127" t="s">
        <v>593</v>
      </c>
      <c r="F303" s="127" t="s">
        <v>522</v>
      </c>
      <c r="G303" s="142">
        <v>0</v>
      </c>
      <c r="H303" s="141"/>
      <c r="I303" s="142">
        <f>25545.1+4796.2</f>
        <v>30341.3</v>
      </c>
    </row>
    <row r="304" spans="1:9" s="129" customFormat="1" ht="12.75" customHeight="1" x14ac:dyDescent="0.2">
      <c r="A304" s="117" t="s">
        <v>190</v>
      </c>
      <c r="B304" s="118" t="s">
        <v>188</v>
      </c>
      <c r="C304" s="118" t="s">
        <v>90</v>
      </c>
      <c r="D304" s="118" t="s">
        <v>435</v>
      </c>
      <c r="E304" s="118"/>
      <c r="F304" s="118"/>
      <c r="G304" s="119">
        <f>G305</f>
        <v>3855</v>
      </c>
      <c r="H304" s="141">
        <f t="shared" si="12"/>
        <v>0</v>
      </c>
      <c r="I304" s="119">
        <f>I305</f>
        <v>3855</v>
      </c>
    </row>
    <row r="305" spans="1:9" s="129" customFormat="1" ht="27" customHeight="1" x14ac:dyDescent="0.2">
      <c r="A305" s="130" t="s">
        <v>589</v>
      </c>
      <c r="B305" s="121" t="s">
        <v>188</v>
      </c>
      <c r="C305" s="121" t="s">
        <v>90</v>
      </c>
      <c r="D305" s="121" t="s">
        <v>435</v>
      </c>
      <c r="E305" s="121" t="s">
        <v>52</v>
      </c>
      <c r="F305" s="118"/>
      <c r="G305" s="122">
        <f>G306</f>
        <v>3855</v>
      </c>
      <c r="H305" s="141">
        <f t="shared" si="12"/>
        <v>0</v>
      </c>
      <c r="I305" s="122">
        <f>I306</f>
        <v>3855</v>
      </c>
    </row>
    <row r="306" spans="1:9" s="129" customFormat="1" ht="12.75" customHeight="1" x14ac:dyDescent="0.2">
      <c r="A306" s="117" t="s">
        <v>67</v>
      </c>
      <c r="B306" s="118" t="s">
        <v>188</v>
      </c>
      <c r="C306" s="118" t="s">
        <v>90</v>
      </c>
      <c r="D306" s="118" t="s">
        <v>435</v>
      </c>
      <c r="E306" s="118" t="s">
        <v>68</v>
      </c>
      <c r="F306" s="118"/>
      <c r="G306" s="119">
        <f>G307+G311</f>
        <v>3855</v>
      </c>
      <c r="H306" s="141">
        <f t="shared" si="12"/>
        <v>0</v>
      </c>
      <c r="I306" s="119">
        <f>I307+I311</f>
        <v>3855</v>
      </c>
    </row>
    <row r="307" spans="1:9" s="129" customFormat="1" ht="24" customHeight="1" x14ac:dyDescent="0.2">
      <c r="A307" s="117" t="s">
        <v>314</v>
      </c>
      <c r="B307" s="118" t="s">
        <v>188</v>
      </c>
      <c r="C307" s="118" t="s">
        <v>90</v>
      </c>
      <c r="D307" s="118" t="s">
        <v>435</v>
      </c>
      <c r="E307" s="118" t="s">
        <v>69</v>
      </c>
      <c r="F307" s="118"/>
      <c r="G307" s="119">
        <f>G308</f>
        <v>3770</v>
      </c>
      <c r="H307" s="141">
        <f t="shared" si="12"/>
        <v>0</v>
      </c>
      <c r="I307" s="119">
        <f>I308</f>
        <v>3770</v>
      </c>
    </row>
    <row r="308" spans="1:9" s="129" customFormat="1" ht="12.75" customHeight="1" x14ac:dyDescent="0.2">
      <c r="A308" s="152" t="s">
        <v>305</v>
      </c>
      <c r="B308" s="132" t="s">
        <v>188</v>
      </c>
      <c r="C308" s="132" t="s">
        <v>90</v>
      </c>
      <c r="D308" s="132" t="s">
        <v>435</v>
      </c>
      <c r="E308" s="132" t="s">
        <v>69</v>
      </c>
      <c r="F308" s="132"/>
      <c r="G308" s="133">
        <f>G309</f>
        <v>3770</v>
      </c>
      <c r="H308" s="141">
        <f t="shared" si="12"/>
        <v>0</v>
      </c>
      <c r="I308" s="133">
        <f>I309</f>
        <v>3770</v>
      </c>
    </row>
    <row r="309" spans="1:9" s="129" customFormat="1" ht="36" customHeight="1" x14ac:dyDescent="0.2">
      <c r="A309" s="126" t="s">
        <v>79</v>
      </c>
      <c r="B309" s="127" t="s">
        <v>188</v>
      </c>
      <c r="C309" s="127" t="s">
        <v>90</v>
      </c>
      <c r="D309" s="127" t="s">
        <v>435</v>
      </c>
      <c r="E309" s="127" t="s">
        <v>69</v>
      </c>
      <c r="F309" s="127" t="s">
        <v>80</v>
      </c>
      <c r="G309" s="128">
        <f>G310</f>
        <v>3770</v>
      </c>
      <c r="H309" s="141">
        <f t="shared" si="12"/>
        <v>0</v>
      </c>
      <c r="I309" s="128">
        <f>I310</f>
        <v>3770</v>
      </c>
    </row>
    <row r="310" spans="1:9" s="129" customFormat="1" ht="12.75" customHeight="1" x14ac:dyDescent="0.2">
      <c r="A310" s="126" t="s">
        <v>81</v>
      </c>
      <c r="B310" s="127" t="s">
        <v>188</v>
      </c>
      <c r="C310" s="127" t="s">
        <v>90</v>
      </c>
      <c r="D310" s="127" t="s">
        <v>435</v>
      </c>
      <c r="E310" s="127" t="s">
        <v>69</v>
      </c>
      <c r="F310" s="127" t="s">
        <v>82</v>
      </c>
      <c r="G310" s="128">
        <f>2830+20+850+10+60</f>
        <v>3770</v>
      </c>
      <c r="H310" s="141">
        <f t="shared" si="12"/>
        <v>0</v>
      </c>
      <c r="I310" s="128">
        <f>2830+20+850+10+60</f>
        <v>3770</v>
      </c>
    </row>
    <row r="311" spans="1:9" s="129" customFormat="1" ht="12.75" customHeight="1" x14ac:dyDescent="0.2">
      <c r="A311" s="117" t="s">
        <v>83</v>
      </c>
      <c r="B311" s="118" t="s">
        <v>188</v>
      </c>
      <c r="C311" s="118" t="s">
        <v>90</v>
      </c>
      <c r="D311" s="118" t="s">
        <v>435</v>
      </c>
      <c r="E311" s="118" t="s">
        <v>70</v>
      </c>
      <c r="F311" s="118"/>
      <c r="G311" s="119">
        <f>G312+G314</f>
        <v>85</v>
      </c>
      <c r="H311" s="141">
        <f t="shared" si="12"/>
        <v>0</v>
      </c>
      <c r="I311" s="119">
        <f>I312+I314</f>
        <v>85</v>
      </c>
    </row>
    <row r="312" spans="1:9" s="129" customFormat="1" ht="12.75" customHeight="1" x14ac:dyDescent="0.2">
      <c r="A312" s="126" t="s">
        <v>604</v>
      </c>
      <c r="B312" s="127" t="s">
        <v>188</v>
      </c>
      <c r="C312" s="127" t="s">
        <v>90</v>
      </c>
      <c r="D312" s="127" t="s">
        <v>435</v>
      </c>
      <c r="E312" s="127" t="s">
        <v>70</v>
      </c>
      <c r="F312" s="127" t="s">
        <v>84</v>
      </c>
      <c r="G312" s="128">
        <f>G313</f>
        <v>75</v>
      </c>
      <c r="H312" s="141">
        <f t="shared" si="12"/>
        <v>0</v>
      </c>
      <c r="I312" s="128">
        <f>I313</f>
        <v>75</v>
      </c>
    </row>
    <row r="313" spans="1:9" s="129" customFormat="1" ht="12.75" customHeight="1" x14ac:dyDescent="0.2">
      <c r="A313" s="126" t="s">
        <v>85</v>
      </c>
      <c r="B313" s="127" t="s">
        <v>188</v>
      </c>
      <c r="C313" s="127" t="s">
        <v>90</v>
      </c>
      <c r="D313" s="127" t="s">
        <v>435</v>
      </c>
      <c r="E313" s="127" t="s">
        <v>70</v>
      </c>
      <c r="F313" s="127" t="s">
        <v>86</v>
      </c>
      <c r="G313" s="128">
        <f>5+10+10+50</f>
        <v>75</v>
      </c>
      <c r="H313" s="141">
        <f t="shared" si="12"/>
        <v>0</v>
      </c>
      <c r="I313" s="128">
        <f>5+10+10+50</f>
        <v>75</v>
      </c>
    </row>
    <row r="314" spans="1:9" s="129" customFormat="1" ht="12.75" customHeight="1" x14ac:dyDescent="0.2">
      <c r="A314" s="126" t="s">
        <v>87</v>
      </c>
      <c r="B314" s="127" t="s">
        <v>188</v>
      </c>
      <c r="C314" s="127" t="s">
        <v>90</v>
      </c>
      <c r="D314" s="127" t="s">
        <v>435</v>
      </c>
      <c r="E314" s="127" t="s">
        <v>70</v>
      </c>
      <c r="F314" s="127" t="s">
        <v>88</v>
      </c>
      <c r="G314" s="128">
        <f>G315</f>
        <v>10</v>
      </c>
      <c r="H314" s="141">
        <f t="shared" si="12"/>
        <v>0</v>
      </c>
      <c r="I314" s="128">
        <f>I315</f>
        <v>10</v>
      </c>
    </row>
    <row r="315" spans="1:9" s="129" customFormat="1" ht="12.75" customHeight="1" x14ac:dyDescent="0.2">
      <c r="A315" s="126" t="s">
        <v>519</v>
      </c>
      <c r="B315" s="127" t="s">
        <v>188</v>
      </c>
      <c r="C315" s="127" t="s">
        <v>90</v>
      </c>
      <c r="D315" s="127" t="s">
        <v>435</v>
      </c>
      <c r="E315" s="127" t="s">
        <v>70</v>
      </c>
      <c r="F315" s="127" t="s">
        <v>89</v>
      </c>
      <c r="G315" s="128">
        <v>10</v>
      </c>
      <c r="H315" s="141">
        <f t="shared" si="12"/>
        <v>0</v>
      </c>
      <c r="I315" s="128">
        <v>10</v>
      </c>
    </row>
    <row r="316" spans="1:9" s="129" customFormat="1" ht="31.5" x14ac:dyDescent="0.2">
      <c r="A316" s="120" t="s">
        <v>168</v>
      </c>
      <c r="B316" s="123" t="s">
        <v>169</v>
      </c>
      <c r="C316" s="127"/>
      <c r="D316" s="127"/>
      <c r="E316" s="127"/>
      <c r="F316" s="127"/>
      <c r="G316" s="125" t="e">
        <f>G317</f>
        <v>#REF!</v>
      </c>
      <c r="H316" s="141" t="e">
        <f t="shared" si="12"/>
        <v>#REF!</v>
      </c>
      <c r="I316" s="125">
        <f>I317</f>
        <v>1033427.35919</v>
      </c>
    </row>
    <row r="317" spans="1:9" s="129" customFormat="1" x14ac:dyDescent="0.2">
      <c r="A317" s="117" t="s">
        <v>365</v>
      </c>
      <c r="B317" s="118" t="s">
        <v>169</v>
      </c>
      <c r="C317" s="118" t="s">
        <v>78</v>
      </c>
      <c r="D317" s="118" t="s">
        <v>77</v>
      </c>
      <c r="E317" s="127"/>
      <c r="F317" s="127"/>
      <c r="G317" s="119" t="e">
        <f>G318+G333</f>
        <v>#REF!</v>
      </c>
      <c r="H317" s="141" t="e">
        <f t="shared" si="12"/>
        <v>#REF!</v>
      </c>
      <c r="I317" s="119">
        <f>I318+I333</f>
        <v>1033427.35919</v>
      </c>
    </row>
    <row r="318" spans="1:9" s="129" customFormat="1" x14ac:dyDescent="0.2">
      <c r="A318" s="117" t="s">
        <v>376</v>
      </c>
      <c r="B318" s="118" t="s">
        <v>169</v>
      </c>
      <c r="C318" s="118" t="s">
        <v>78</v>
      </c>
      <c r="D318" s="118" t="s">
        <v>493</v>
      </c>
      <c r="E318" s="118"/>
      <c r="F318" s="118"/>
      <c r="G318" s="119">
        <f>G319</f>
        <v>68533</v>
      </c>
      <c r="H318" s="141">
        <f t="shared" si="12"/>
        <v>0</v>
      </c>
      <c r="I318" s="119">
        <f>I319</f>
        <v>68533</v>
      </c>
    </row>
    <row r="319" spans="1:9" s="129" customFormat="1" ht="27" x14ac:dyDescent="0.2">
      <c r="A319" s="130" t="s">
        <v>598</v>
      </c>
      <c r="B319" s="121" t="s">
        <v>169</v>
      </c>
      <c r="C319" s="121" t="s">
        <v>78</v>
      </c>
      <c r="D319" s="121" t="s">
        <v>493</v>
      </c>
      <c r="E319" s="121" t="s">
        <v>238</v>
      </c>
      <c r="F319" s="121"/>
      <c r="G319" s="122">
        <f>G320+G329</f>
        <v>68533</v>
      </c>
      <c r="H319" s="141">
        <f t="shared" si="12"/>
        <v>0</v>
      </c>
      <c r="I319" s="122">
        <f>I320+I329</f>
        <v>68533</v>
      </c>
    </row>
    <row r="320" spans="1:9" s="129" customFormat="1" x14ac:dyDescent="0.2">
      <c r="A320" s="131" t="s">
        <v>99</v>
      </c>
      <c r="B320" s="132" t="s">
        <v>169</v>
      </c>
      <c r="C320" s="132" t="s">
        <v>78</v>
      </c>
      <c r="D320" s="132" t="s">
        <v>493</v>
      </c>
      <c r="E320" s="132" t="s">
        <v>239</v>
      </c>
      <c r="F320" s="132"/>
      <c r="G320" s="133">
        <f>G321+G324</f>
        <v>5533</v>
      </c>
      <c r="H320" s="141">
        <f t="shared" si="12"/>
        <v>0</v>
      </c>
      <c r="I320" s="133">
        <f>I321+I324</f>
        <v>5533</v>
      </c>
    </row>
    <row r="321" spans="1:9" s="129" customFormat="1" x14ac:dyDescent="0.2">
      <c r="A321" s="134" t="s">
        <v>305</v>
      </c>
      <c r="B321" s="118" t="s">
        <v>169</v>
      </c>
      <c r="C321" s="118" t="s">
        <v>78</v>
      </c>
      <c r="D321" s="118" t="s">
        <v>493</v>
      </c>
      <c r="E321" s="118" t="s">
        <v>332</v>
      </c>
      <c r="F321" s="118"/>
      <c r="G321" s="119">
        <f>G322</f>
        <v>5270</v>
      </c>
      <c r="H321" s="141">
        <f t="shared" si="12"/>
        <v>0</v>
      </c>
      <c r="I321" s="119">
        <f>I322</f>
        <v>5270</v>
      </c>
    </row>
    <row r="322" spans="1:9" s="129" customFormat="1" ht="36" x14ac:dyDescent="0.2">
      <c r="A322" s="126" t="s">
        <v>79</v>
      </c>
      <c r="B322" s="127" t="s">
        <v>169</v>
      </c>
      <c r="C322" s="127" t="s">
        <v>78</v>
      </c>
      <c r="D322" s="127" t="s">
        <v>493</v>
      </c>
      <c r="E322" s="127" t="s">
        <v>332</v>
      </c>
      <c r="F322" s="127" t="s">
        <v>80</v>
      </c>
      <c r="G322" s="128">
        <f>G323</f>
        <v>5270</v>
      </c>
      <c r="H322" s="141">
        <f t="shared" si="12"/>
        <v>0</v>
      </c>
      <c r="I322" s="128">
        <f>I323</f>
        <v>5270</v>
      </c>
    </row>
    <row r="323" spans="1:9" s="129" customFormat="1" x14ac:dyDescent="0.2">
      <c r="A323" s="126" t="s">
        <v>81</v>
      </c>
      <c r="B323" s="127" t="s">
        <v>169</v>
      </c>
      <c r="C323" s="127" t="s">
        <v>78</v>
      </c>
      <c r="D323" s="127" t="s">
        <v>493</v>
      </c>
      <c r="E323" s="127" t="s">
        <v>332</v>
      </c>
      <c r="F323" s="127" t="s">
        <v>82</v>
      </c>
      <c r="G323" s="128">
        <f>4050+1220</f>
        <v>5270</v>
      </c>
      <c r="H323" s="141">
        <f t="shared" si="12"/>
        <v>0</v>
      </c>
      <c r="I323" s="128">
        <f>4050+1220</f>
        <v>5270</v>
      </c>
    </row>
    <row r="324" spans="1:9" s="129" customFormat="1" x14ac:dyDescent="0.2">
      <c r="A324" s="117" t="s">
        <v>83</v>
      </c>
      <c r="B324" s="118" t="s">
        <v>169</v>
      </c>
      <c r="C324" s="118" t="s">
        <v>78</v>
      </c>
      <c r="D324" s="118" t="s">
        <v>493</v>
      </c>
      <c r="E324" s="118" t="s">
        <v>333</v>
      </c>
      <c r="F324" s="118"/>
      <c r="G324" s="119">
        <f>G325+G327</f>
        <v>263</v>
      </c>
      <c r="H324" s="141">
        <f t="shared" si="12"/>
        <v>0</v>
      </c>
      <c r="I324" s="119">
        <f>I325+I327</f>
        <v>263</v>
      </c>
    </row>
    <row r="325" spans="1:9" s="129" customFormat="1" x14ac:dyDescent="0.2">
      <c r="A325" s="126" t="s">
        <v>604</v>
      </c>
      <c r="B325" s="127" t="s">
        <v>169</v>
      </c>
      <c r="C325" s="127" t="s">
        <v>78</v>
      </c>
      <c r="D325" s="127" t="s">
        <v>493</v>
      </c>
      <c r="E325" s="127" t="s">
        <v>333</v>
      </c>
      <c r="F325" s="127" t="s">
        <v>84</v>
      </c>
      <c r="G325" s="128">
        <f>G326</f>
        <v>260</v>
      </c>
      <c r="H325" s="141">
        <f t="shared" si="12"/>
        <v>0</v>
      </c>
      <c r="I325" s="128">
        <f>I326</f>
        <v>260</v>
      </c>
    </row>
    <row r="326" spans="1:9" s="129" customFormat="1" x14ac:dyDescent="0.2">
      <c r="A326" s="126" t="s">
        <v>85</v>
      </c>
      <c r="B326" s="127" t="s">
        <v>169</v>
      </c>
      <c r="C326" s="127" t="s">
        <v>78</v>
      </c>
      <c r="D326" s="127" t="s">
        <v>493</v>
      </c>
      <c r="E326" s="127" t="s">
        <v>333</v>
      </c>
      <c r="F326" s="127" t="s">
        <v>86</v>
      </c>
      <c r="G326" s="128">
        <v>260</v>
      </c>
      <c r="H326" s="141">
        <f t="shared" si="12"/>
        <v>0</v>
      </c>
      <c r="I326" s="128">
        <v>260</v>
      </c>
    </row>
    <row r="327" spans="1:9" s="129" customFormat="1" x14ac:dyDescent="0.2">
      <c r="A327" s="126" t="s">
        <v>87</v>
      </c>
      <c r="B327" s="127" t="s">
        <v>169</v>
      </c>
      <c r="C327" s="127" t="s">
        <v>78</v>
      </c>
      <c r="D327" s="127" t="s">
        <v>493</v>
      </c>
      <c r="E327" s="127" t="s">
        <v>333</v>
      </c>
      <c r="F327" s="127" t="s">
        <v>88</v>
      </c>
      <c r="G327" s="128">
        <f>G328</f>
        <v>3</v>
      </c>
      <c r="H327" s="141">
        <f t="shared" si="12"/>
        <v>0</v>
      </c>
      <c r="I327" s="128">
        <f>I328</f>
        <v>3</v>
      </c>
    </row>
    <row r="328" spans="1:9" s="129" customFormat="1" x14ac:dyDescent="0.2">
      <c r="A328" s="126" t="s">
        <v>156</v>
      </c>
      <c r="B328" s="127" t="s">
        <v>169</v>
      </c>
      <c r="C328" s="127" t="s">
        <v>78</v>
      </c>
      <c r="D328" s="127" t="s">
        <v>493</v>
      </c>
      <c r="E328" s="127" t="s">
        <v>333</v>
      </c>
      <c r="F328" s="127" t="s">
        <v>89</v>
      </c>
      <c r="G328" s="128">
        <v>3</v>
      </c>
      <c r="H328" s="141">
        <f t="shared" si="12"/>
        <v>0</v>
      </c>
      <c r="I328" s="128">
        <v>3</v>
      </c>
    </row>
    <row r="329" spans="1:9" s="129" customFormat="1" x14ac:dyDescent="0.2">
      <c r="A329" s="135" t="s">
        <v>334</v>
      </c>
      <c r="B329" s="132" t="s">
        <v>169</v>
      </c>
      <c r="C329" s="132" t="s">
        <v>78</v>
      </c>
      <c r="D329" s="132" t="s">
        <v>493</v>
      </c>
      <c r="E329" s="136" t="s">
        <v>335</v>
      </c>
      <c r="F329" s="132"/>
      <c r="G329" s="133">
        <f>G330</f>
        <v>63000</v>
      </c>
      <c r="H329" s="141">
        <f t="shared" si="12"/>
        <v>0</v>
      </c>
      <c r="I329" s="133">
        <f>I330</f>
        <v>63000</v>
      </c>
    </row>
    <row r="330" spans="1:9" s="129" customFormat="1" ht="24" x14ac:dyDescent="0.2">
      <c r="A330" s="135" t="s">
        <v>599</v>
      </c>
      <c r="B330" s="132" t="s">
        <v>169</v>
      </c>
      <c r="C330" s="132" t="s">
        <v>78</v>
      </c>
      <c r="D330" s="132" t="s">
        <v>493</v>
      </c>
      <c r="E330" s="136" t="s">
        <v>600</v>
      </c>
      <c r="F330" s="132"/>
      <c r="G330" s="133">
        <f>G331</f>
        <v>63000</v>
      </c>
      <c r="H330" s="141">
        <f t="shared" si="12"/>
        <v>0</v>
      </c>
      <c r="I330" s="133">
        <f>I331</f>
        <v>63000</v>
      </c>
    </row>
    <row r="331" spans="1:9" s="129" customFormat="1" x14ac:dyDescent="0.2">
      <c r="A331" s="126" t="s">
        <v>87</v>
      </c>
      <c r="B331" s="127" t="s">
        <v>169</v>
      </c>
      <c r="C331" s="127" t="s">
        <v>78</v>
      </c>
      <c r="D331" s="127" t="s">
        <v>493</v>
      </c>
      <c r="E331" s="137" t="s">
        <v>600</v>
      </c>
      <c r="F331" s="127" t="s">
        <v>88</v>
      </c>
      <c r="G331" s="128">
        <f>G332</f>
        <v>63000</v>
      </c>
      <c r="H331" s="141">
        <f t="shared" si="12"/>
        <v>0</v>
      </c>
      <c r="I331" s="128">
        <f>I332</f>
        <v>63000</v>
      </c>
    </row>
    <row r="332" spans="1:9" s="129" customFormat="1" ht="24" x14ac:dyDescent="0.2">
      <c r="A332" s="126" t="s">
        <v>601</v>
      </c>
      <c r="B332" s="127" t="s">
        <v>169</v>
      </c>
      <c r="C332" s="127" t="s">
        <v>78</v>
      </c>
      <c r="D332" s="127" t="s">
        <v>493</v>
      </c>
      <c r="E332" s="137" t="s">
        <v>600</v>
      </c>
      <c r="F332" s="127" t="s">
        <v>433</v>
      </c>
      <c r="G332" s="128">
        <v>63000</v>
      </c>
      <c r="H332" s="141">
        <f t="shared" si="12"/>
        <v>0</v>
      </c>
      <c r="I332" s="128">
        <v>63000</v>
      </c>
    </row>
    <row r="333" spans="1:9" s="129" customFormat="1" x14ac:dyDescent="0.2">
      <c r="A333" s="117" t="s">
        <v>399</v>
      </c>
      <c r="B333" s="118" t="s">
        <v>169</v>
      </c>
      <c r="C333" s="118" t="s">
        <v>78</v>
      </c>
      <c r="D333" s="118" t="s">
        <v>489</v>
      </c>
      <c r="E333" s="137"/>
      <c r="F333" s="127"/>
      <c r="G333" s="119" t="e">
        <f>G334</f>
        <v>#REF!</v>
      </c>
      <c r="H333" s="141" t="e">
        <f t="shared" si="12"/>
        <v>#REF!</v>
      </c>
      <c r="I333" s="119">
        <f>I334</f>
        <v>964894.35918999999</v>
      </c>
    </row>
    <row r="334" spans="1:9" s="129" customFormat="1" ht="27" x14ac:dyDescent="0.2">
      <c r="A334" s="130" t="s">
        <v>598</v>
      </c>
      <c r="B334" s="121" t="s">
        <v>169</v>
      </c>
      <c r="C334" s="121" t="s">
        <v>78</v>
      </c>
      <c r="D334" s="121" t="s">
        <v>489</v>
      </c>
      <c r="E334" s="121" t="s">
        <v>238</v>
      </c>
      <c r="F334" s="121"/>
      <c r="G334" s="122" t="e">
        <f>G335+G364</f>
        <v>#REF!</v>
      </c>
      <c r="H334" s="141" t="e">
        <f t="shared" si="12"/>
        <v>#REF!</v>
      </c>
      <c r="I334" s="122">
        <f>I335+I364</f>
        <v>964894.35918999999</v>
      </c>
    </row>
    <row r="335" spans="1:9" s="129" customFormat="1" ht="24" x14ac:dyDescent="0.2">
      <c r="A335" s="135" t="s">
        <v>602</v>
      </c>
      <c r="B335" s="132" t="s">
        <v>169</v>
      </c>
      <c r="C335" s="132" t="s">
        <v>78</v>
      </c>
      <c r="D335" s="132" t="s">
        <v>489</v>
      </c>
      <c r="E335" s="136" t="s">
        <v>336</v>
      </c>
      <c r="F335" s="132"/>
      <c r="G335" s="133" t="e">
        <f>G336+#REF!+#REF!+G341+G344+G349+G354+G359</f>
        <v>#REF!</v>
      </c>
      <c r="H335" s="141" t="e">
        <f t="shared" si="12"/>
        <v>#REF!</v>
      </c>
      <c r="I335" s="133">
        <f>I336+I341+I344+I349+I354+I359</f>
        <v>924860.05918999994</v>
      </c>
    </row>
    <row r="336" spans="1:9" s="129" customFormat="1" ht="24" x14ac:dyDescent="0.2">
      <c r="A336" s="117" t="s">
        <v>241</v>
      </c>
      <c r="B336" s="118" t="s">
        <v>169</v>
      </c>
      <c r="C336" s="118" t="s">
        <v>78</v>
      </c>
      <c r="D336" s="118" t="s">
        <v>489</v>
      </c>
      <c r="E336" s="118" t="s">
        <v>603</v>
      </c>
      <c r="F336" s="118"/>
      <c r="G336" s="119">
        <f>G337</f>
        <v>19534</v>
      </c>
      <c r="H336" s="141">
        <f t="shared" si="12"/>
        <v>8181.064190000001</v>
      </c>
      <c r="I336" s="119">
        <f>I337+I339</f>
        <v>27715.064190000001</v>
      </c>
    </row>
    <row r="337" spans="1:9" s="129" customFormat="1" x14ac:dyDescent="0.2">
      <c r="A337" s="126" t="s">
        <v>604</v>
      </c>
      <c r="B337" s="127" t="s">
        <v>169</v>
      </c>
      <c r="C337" s="127" t="s">
        <v>78</v>
      </c>
      <c r="D337" s="127" t="s">
        <v>489</v>
      </c>
      <c r="E337" s="127" t="s">
        <v>603</v>
      </c>
      <c r="F337" s="127" t="s">
        <v>84</v>
      </c>
      <c r="G337" s="128">
        <f>G338</f>
        <v>19534</v>
      </c>
      <c r="H337" s="141">
        <f t="shared" si="12"/>
        <v>7544.3981899999999</v>
      </c>
      <c r="I337" s="128">
        <f>I338</f>
        <v>27078.39819</v>
      </c>
    </row>
    <row r="338" spans="1:9" s="129" customFormat="1" x14ac:dyDescent="0.2">
      <c r="A338" s="126" t="s">
        <v>85</v>
      </c>
      <c r="B338" s="127" t="s">
        <v>169</v>
      </c>
      <c r="C338" s="127" t="s">
        <v>78</v>
      </c>
      <c r="D338" s="127" t="s">
        <v>489</v>
      </c>
      <c r="E338" s="127" t="s">
        <v>603</v>
      </c>
      <c r="F338" s="127" t="s">
        <v>86</v>
      </c>
      <c r="G338" s="128">
        <v>19534</v>
      </c>
      <c r="H338" s="141">
        <f t="shared" si="12"/>
        <v>7544.3981899999999</v>
      </c>
      <c r="I338" s="128">
        <f>19534+8181.06419-636.666</f>
        <v>27078.39819</v>
      </c>
    </row>
    <row r="339" spans="1:9" s="129" customFormat="1" ht="24" x14ac:dyDescent="0.2">
      <c r="A339" s="126" t="s">
        <v>436</v>
      </c>
      <c r="B339" s="127" t="s">
        <v>169</v>
      </c>
      <c r="C339" s="127" t="s">
        <v>78</v>
      </c>
      <c r="D339" s="127" t="s">
        <v>489</v>
      </c>
      <c r="E339" s="127" t="s">
        <v>603</v>
      </c>
      <c r="F339" s="127" t="s">
        <v>437</v>
      </c>
      <c r="G339" s="128"/>
      <c r="H339" s="141"/>
      <c r="I339" s="128">
        <f>I340</f>
        <v>636.66600000000005</v>
      </c>
    </row>
    <row r="340" spans="1:9" s="129" customFormat="1" x14ac:dyDescent="0.2">
      <c r="A340" s="126" t="s">
        <v>438</v>
      </c>
      <c r="B340" s="127" t="s">
        <v>169</v>
      </c>
      <c r="C340" s="127" t="s">
        <v>78</v>
      </c>
      <c r="D340" s="127" t="s">
        <v>489</v>
      </c>
      <c r="E340" s="127" t="s">
        <v>603</v>
      </c>
      <c r="F340" s="127" t="s">
        <v>439</v>
      </c>
      <c r="G340" s="128"/>
      <c r="H340" s="141"/>
      <c r="I340" s="128">
        <v>636.66600000000005</v>
      </c>
    </row>
    <row r="341" spans="1:9" s="129" customFormat="1" x14ac:dyDescent="0.2">
      <c r="A341" s="117" t="s">
        <v>230</v>
      </c>
      <c r="B341" s="118" t="s">
        <v>169</v>
      </c>
      <c r="C341" s="118" t="s">
        <v>78</v>
      </c>
      <c r="D341" s="118" t="s">
        <v>489</v>
      </c>
      <c r="E341" s="118" t="s">
        <v>605</v>
      </c>
      <c r="F341" s="118"/>
      <c r="G341" s="119">
        <f>G342</f>
        <v>37562</v>
      </c>
      <c r="H341" s="141">
        <f t="shared" si="12"/>
        <v>-2232.7200000000012</v>
      </c>
      <c r="I341" s="119">
        <f>I342</f>
        <v>35329.279999999999</v>
      </c>
    </row>
    <row r="342" spans="1:9" s="129" customFormat="1" x14ac:dyDescent="0.2">
      <c r="A342" s="126" t="s">
        <v>604</v>
      </c>
      <c r="B342" s="127" t="s">
        <v>169</v>
      </c>
      <c r="C342" s="127" t="s">
        <v>78</v>
      </c>
      <c r="D342" s="127" t="s">
        <v>489</v>
      </c>
      <c r="E342" s="127" t="s">
        <v>605</v>
      </c>
      <c r="F342" s="127" t="s">
        <v>84</v>
      </c>
      <c r="G342" s="128">
        <f>G343</f>
        <v>37562</v>
      </c>
      <c r="H342" s="141">
        <f t="shared" si="12"/>
        <v>-2232.7200000000012</v>
      </c>
      <c r="I342" s="128">
        <f>I343</f>
        <v>35329.279999999999</v>
      </c>
    </row>
    <row r="343" spans="1:9" s="129" customFormat="1" x14ac:dyDescent="0.2">
      <c r="A343" s="126" t="s">
        <v>85</v>
      </c>
      <c r="B343" s="127" t="s">
        <v>169</v>
      </c>
      <c r="C343" s="127" t="s">
        <v>78</v>
      </c>
      <c r="D343" s="127" t="s">
        <v>489</v>
      </c>
      <c r="E343" s="127" t="s">
        <v>605</v>
      </c>
      <c r="F343" s="127" t="s">
        <v>86</v>
      </c>
      <c r="G343" s="128">
        <f>4450.7+33111.3</f>
        <v>37562</v>
      </c>
      <c r="H343" s="141">
        <f t="shared" si="12"/>
        <v>-2232.7200000000012</v>
      </c>
      <c r="I343" s="128">
        <f>4450.7+33111.3-2232.72</f>
        <v>35329.279999999999</v>
      </c>
    </row>
    <row r="344" spans="1:9" s="129" customFormat="1" ht="24" x14ac:dyDescent="0.2">
      <c r="A344" s="150" t="s">
        <v>606</v>
      </c>
      <c r="B344" s="132" t="s">
        <v>169</v>
      </c>
      <c r="C344" s="132" t="s">
        <v>78</v>
      </c>
      <c r="D344" s="132" t="s">
        <v>489</v>
      </c>
      <c r="E344" s="132" t="s">
        <v>43</v>
      </c>
      <c r="F344" s="132"/>
      <c r="G344" s="143">
        <f>G345</f>
        <v>151753.79999999999</v>
      </c>
      <c r="H344" s="141">
        <f t="shared" si="12"/>
        <v>161721.799</v>
      </c>
      <c r="I344" s="143">
        <f>I345+I347</f>
        <v>313475.59899999999</v>
      </c>
    </row>
    <row r="345" spans="1:9" s="129" customFormat="1" x14ac:dyDescent="0.2">
      <c r="A345" s="126" t="s">
        <v>604</v>
      </c>
      <c r="B345" s="127" t="s">
        <v>169</v>
      </c>
      <c r="C345" s="127" t="s">
        <v>78</v>
      </c>
      <c r="D345" s="127" t="s">
        <v>489</v>
      </c>
      <c r="E345" s="127" t="s">
        <v>43</v>
      </c>
      <c r="F345" s="127" t="s">
        <v>84</v>
      </c>
      <c r="G345" s="142">
        <f>G346</f>
        <v>151753.79999999999</v>
      </c>
      <c r="H345" s="141">
        <f t="shared" si="12"/>
        <v>145396.799</v>
      </c>
      <c r="I345" s="142">
        <f>I346</f>
        <v>297150.59899999999</v>
      </c>
    </row>
    <row r="346" spans="1:9" s="129" customFormat="1" x14ac:dyDescent="0.2">
      <c r="A346" s="126" t="s">
        <v>85</v>
      </c>
      <c r="B346" s="127" t="s">
        <v>169</v>
      </c>
      <c r="C346" s="127" t="s">
        <v>78</v>
      </c>
      <c r="D346" s="127" t="s">
        <v>489</v>
      </c>
      <c r="E346" s="127" t="s">
        <v>43</v>
      </c>
      <c r="F346" s="127" t="s">
        <v>86</v>
      </c>
      <c r="G346" s="142">
        <v>151753.79999999999</v>
      </c>
      <c r="H346" s="141">
        <f t="shared" si="12"/>
        <v>145396.799</v>
      </c>
      <c r="I346" s="142">
        <f>151753.82-24750-2375+150000+11721.779+10800</f>
        <v>297150.59899999999</v>
      </c>
    </row>
    <row r="347" spans="1:9" s="129" customFormat="1" ht="24" x14ac:dyDescent="0.2">
      <c r="A347" s="126" t="s">
        <v>436</v>
      </c>
      <c r="B347" s="127" t="s">
        <v>169</v>
      </c>
      <c r="C347" s="127" t="s">
        <v>78</v>
      </c>
      <c r="D347" s="127" t="s">
        <v>489</v>
      </c>
      <c r="E347" s="127" t="s">
        <v>43</v>
      </c>
      <c r="F347" s="127" t="s">
        <v>437</v>
      </c>
      <c r="G347" s="142"/>
      <c r="H347" s="141"/>
      <c r="I347" s="142">
        <f>I348</f>
        <v>16325</v>
      </c>
    </row>
    <row r="348" spans="1:9" s="129" customFormat="1" x14ac:dyDescent="0.2">
      <c r="A348" s="126" t="s">
        <v>438</v>
      </c>
      <c r="B348" s="127" t="s">
        <v>169</v>
      </c>
      <c r="C348" s="127" t="s">
        <v>78</v>
      </c>
      <c r="D348" s="127" t="s">
        <v>489</v>
      </c>
      <c r="E348" s="127" t="s">
        <v>43</v>
      </c>
      <c r="F348" s="127" t="s">
        <v>439</v>
      </c>
      <c r="G348" s="142"/>
      <c r="H348" s="141"/>
      <c r="I348" s="142">
        <f>24750+2375-10800</f>
        <v>16325</v>
      </c>
    </row>
    <row r="349" spans="1:9" s="129" customFormat="1" ht="24" x14ac:dyDescent="0.2">
      <c r="A349" s="131" t="s">
        <v>242</v>
      </c>
      <c r="B349" s="132" t="s">
        <v>169</v>
      </c>
      <c r="C349" s="132" t="s">
        <v>78</v>
      </c>
      <c r="D349" s="132" t="s">
        <v>489</v>
      </c>
      <c r="E349" s="132" t="s">
        <v>44</v>
      </c>
      <c r="F349" s="132"/>
      <c r="G349" s="143">
        <f>G350</f>
        <v>10623</v>
      </c>
      <c r="H349" s="141">
        <f t="shared" si="12"/>
        <v>8947.4199999999983</v>
      </c>
      <c r="I349" s="143">
        <f>I350+I352</f>
        <v>19570.419999999998</v>
      </c>
    </row>
    <row r="350" spans="1:9" s="129" customFormat="1" x14ac:dyDescent="0.2">
      <c r="A350" s="126" t="s">
        <v>604</v>
      </c>
      <c r="B350" s="127" t="s">
        <v>169</v>
      </c>
      <c r="C350" s="127" t="s">
        <v>78</v>
      </c>
      <c r="D350" s="127" t="s">
        <v>489</v>
      </c>
      <c r="E350" s="127" t="s">
        <v>44</v>
      </c>
      <c r="F350" s="127" t="s">
        <v>84</v>
      </c>
      <c r="G350" s="142">
        <f>G351</f>
        <v>10623</v>
      </c>
      <c r="H350" s="141">
        <f t="shared" si="12"/>
        <v>7272.4199999999983</v>
      </c>
      <c r="I350" s="142">
        <f>I351</f>
        <v>17895.419999999998</v>
      </c>
    </row>
    <row r="351" spans="1:9" s="129" customFormat="1" x14ac:dyDescent="0.2">
      <c r="A351" s="126" t="s">
        <v>85</v>
      </c>
      <c r="B351" s="127" t="s">
        <v>169</v>
      </c>
      <c r="C351" s="127" t="s">
        <v>78</v>
      </c>
      <c r="D351" s="127" t="s">
        <v>489</v>
      </c>
      <c r="E351" s="127" t="s">
        <v>44</v>
      </c>
      <c r="F351" s="127" t="s">
        <v>86</v>
      </c>
      <c r="G351" s="142">
        <v>10623</v>
      </c>
      <c r="H351" s="141">
        <f t="shared" si="12"/>
        <v>7272.4199999999983</v>
      </c>
      <c r="I351" s="142">
        <f>10623-2750+2232.72-125+1200+6714.7</f>
        <v>17895.419999999998</v>
      </c>
    </row>
    <row r="352" spans="1:9" s="129" customFormat="1" ht="24" x14ac:dyDescent="0.2">
      <c r="A352" s="126" t="s">
        <v>436</v>
      </c>
      <c r="B352" s="127" t="s">
        <v>169</v>
      </c>
      <c r="C352" s="127" t="s">
        <v>78</v>
      </c>
      <c r="D352" s="127" t="s">
        <v>489</v>
      </c>
      <c r="E352" s="127" t="s">
        <v>44</v>
      </c>
      <c r="F352" s="127" t="s">
        <v>437</v>
      </c>
      <c r="G352" s="142"/>
      <c r="H352" s="141"/>
      <c r="I352" s="142">
        <f>I353</f>
        <v>1675</v>
      </c>
    </row>
    <row r="353" spans="1:9" s="129" customFormat="1" x14ac:dyDescent="0.2">
      <c r="A353" s="126" t="s">
        <v>438</v>
      </c>
      <c r="B353" s="127" t="s">
        <v>169</v>
      </c>
      <c r="C353" s="127" t="s">
        <v>78</v>
      </c>
      <c r="D353" s="127" t="s">
        <v>489</v>
      </c>
      <c r="E353" s="127" t="s">
        <v>44</v>
      </c>
      <c r="F353" s="127" t="s">
        <v>439</v>
      </c>
      <c r="G353" s="142"/>
      <c r="H353" s="141"/>
      <c r="I353" s="142">
        <f>2750+125-1200</f>
        <v>1675</v>
      </c>
    </row>
    <row r="354" spans="1:9" s="129" customFormat="1" ht="36" x14ac:dyDescent="0.2">
      <c r="A354" s="117" t="s">
        <v>722</v>
      </c>
      <c r="B354" s="118" t="s">
        <v>169</v>
      </c>
      <c r="C354" s="118" t="s">
        <v>594</v>
      </c>
      <c r="D354" s="118" t="s">
        <v>489</v>
      </c>
      <c r="E354" s="118" t="s">
        <v>595</v>
      </c>
      <c r="F354" s="118"/>
      <c r="G354" s="141">
        <f>G355+G357</f>
        <v>400000</v>
      </c>
      <c r="H354" s="141">
        <f t="shared" ref="H354:H423" si="14">I354-G354</f>
        <v>0</v>
      </c>
      <c r="I354" s="141">
        <f>I355+I357</f>
        <v>400000</v>
      </c>
    </row>
    <row r="355" spans="1:9" s="129" customFormat="1" x14ac:dyDescent="0.2">
      <c r="A355" s="126" t="s">
        <v>604</v>
      </c>
      <c r="B355" s="127" t="s">
        <v>169</v>
      </c>
      <c r="C355" s="127" t="s">
        <v>78</v>
      </c>
      <c r="D355" s="127" t="s">
        <v>489</v>
      </c>
      <c r="E355" s="127" t="s">
        <v>595</v>
      </c>
      <c r="F355" s="127" t="s">
        <v>84</v>
      </c>
      <c r="G355" s="142">
        <f>G356</f>
        <v>329000</v>
      </c>
      <c r="H355" s="141">
        <f t="shared" si="14"/>
        <v>0</v>
      </c>
      <c r="I355" s="142">
        <f>I356</f>
        <v>329000</v>
      </c>
    </row>
    <row r="356" spans="1:9" s="129" customFormat="1" x14ac:dyDescent="0.2">
      <c r="A356" s="126" t="s">
        <v>85</v>
      </c>
      <c r="B356" s="127" t="s">
        <v>169</v>
      </c>
      <c r="C356" s="127" t="s">
        <v>78</v>
      </c>
      <c r="D356" s="127" t="s">
        <v>489</v>
      </c>
      <c r="E356" s="127" t="s">
        <v>595</v>
      </c>
      <c r="F356" s="127" t="s">
        <v>86</v>
      </c>
      <c r="G356" s="142">
        <v>329000</v>
      </c>
      <c r="H356" s="141">
        <f t="shared" si="14"/>
        <v>0</v>
      </c>
      <c r="I356" s="142">
        <v>329000</v>
      </c>
    </row>
    <row r="357" spans="1:9" s="129" customFormat="1" ht="24" x14ac:dyDescent="0.2">
      <c r="A357" s="126" t="s">
        <v>436</v>
      </c>
      <c r="B357" s="127" t="s">
        <v>169</v>
      </c>
      <c r="C357" s="127" t="s">
        <v>78</v>
      </c>
      <c r="D357" s="127" t="s">
        <v>489</v>
      </c>
      <c r="E357" s="127" t="s">
        <v>595</v>
      </c>
      <c r="F357" s="127" t="s">
        <v>437</v>
      </c>
      <c r="G357" s="142">
        <f>G358</f>
        <v>71000</v>
      </c>
      <c r="H357" s="141">
        <f t="shared" si="14"/>
        <v>0</v>
      </c>
      <c r="I357" s="142">
        <f>I358</f>
        <v>71000</v>
      </c>
    </row>
    <row r="358" spans="1:9" s="129" customFormat="1" x14ac:dyDescent="0.2">
      <c r="A358" s="126" t="s">
        <v>438</v>
      </c>
      <c r="B358" s="127" t="s">
        <v>169</v>
      </c>
      <c r="C358" s="127" t="s">
        <v>78</v>
      </c>
      <c r="D358" s="127" t="s">
        <v>489</v>
      </c>
      <c r="E358" s="127" t="s">
        <v>595</v>
      </c>
      <c r="F358" s="127" t="s">
        <v>439</v>
      </c>
      <c r="G358" s="142">
        <v>71000</v>
      </c>
      <c r="H358" s="141">
        <f t="shared" si="14"/>
        <v>0</v>
      </c>
      <c r="I358" s="142">
        <v>71000</v>
      </c>
    </row>
    <row r="359" spans="1:9" s="129" customFormat="1" ht="24" x14ac:dyDescent="0.2">
      <c r="A359" s="117" t="s">
        <v>596</v>
      </c>
      <c r="B359" s="118" t="s">
        <v>169</v>
      </c>
      <c r="C359" s="118" t="s">
        <v>594</v>
      </c>
      <c r="D359" s="118" t="s">
        <v>489</v>
      </c>
      <c r="E359" s="118" t="s">
        <v>597</v>
      </c>
      <c r="F359" s="118"/>
      <c r="G359" s="141">
        <f>G360+G362</f>
        <v>100243</v>
      </c>
      <c r="H359" s="141">
        <f t="shared" si="14"/>
        <v>28526.695999999996</v>
      </c>
      <c r="I359" s="141">
        <f>I360+I362</f>
        <v>128769.696</v>
      </c>
    </row>
    <row r="360" spans="1:9" s="129" customFormat="1" x14ac:dyDescent="0.2">
      <c r="A360" s="126" t="s">
        <v>604</v>
      </c>
      <c r="B360" s="127" t="s">
        <v>169</v>
      </c>
      <c r="C360" s="127" t="s">
        <v>78</v>
      </c>
      <c r="D360" s="127" t="s">
        <v>489</v>
      </c>
      <c r="E360" s="127" t="s">
        <v>597</v>
      </c>
      <c r="F360" s="127" t="s">
        <v>84</v>
      </c>
      <c r="G360" s="142">
        <f>G361</f>
        <v>91437.55</v>
      </c>
      <c r="H360" s="141">
        <f t="shared" si="14"/>
        <v>28526.695999999996</v>
      </c>
      <c r="I360" s="142">
        <f>I361</f>
        <v>119964.246</v>
      </c>
    </row>
    <row r="361" spans="1:9" s="129" customFormat="1" x14ac:dyDescent="0.2">
      <c r="A361" s="126" t="s">
        <v>85</v>
      </c>
      <c r="B361" s="127" t="s">
        <v>169</v>
      </c>
      <c r="C361" s="127" t="s">
        <v>78</v>
      </c>
      <c r="D361" s="127" t="s">
        <v>489</v>
      </c>
      <c r="E361" s="127" t="s">
        <v>597</v>
      </c>
      <c r="F361" s="127" t="s">
        <v>86</v>
      </c>
      <c r="G361" s="142">
        <v>91437.55</v>
      </c>
      <c r="H361" s="141">
        <f t="shared" si="14"/>
        <v>28526.695999999996</v>
      </c>
      <c r="I361" s="142">
        <f>91437.55+28526.696</f>
        <v>119964.246</v>
      </c>
    </row>
    <row r="362" spans="1:9" s="129" customFormat="1" ht="24" x14ac:dyDescent="0.2">
      <c r="A362" s="126" t="s">
        <v>436</v>
      </c>
      <c r="B362" s="127" t="s">
        <v>169</v>
      </c>
      <c r="C362" s="127" t="s">
        <v>78</v>
      </c>
      <c r="D362" s="127" t="s">
        <v>489</v>
      </c>
      <c r="E362" s="127" t="s">
        <v>597</v>
      </c>
      <c r="F362" s="127" t="s">
        <v>437</v>
      </c>
      <c r="G362" s="142">
        <f>G363</f>
        <v>8805.4500000000007</v>
      </c>
      <c r="H362" s="141">
        <f t="shared" si="14"/>
        <v>0</v>
      </c>
      <c r="I362" s="142">
        <f>I363</f>
        <v>8805.4500000000007</v>
      </c>
    </row>
    <row r="363" spans="1:9" s="129" customFormat="1" x14ac:dyDescent="0.2">
      <c r="A363" s="126" t="s">
        <v>438</v>
      </c>
      <c r="B363" s="127" t="s">
        <v>169</v>
      </c>
      <c r="C363" s="127" t="s">
        <v>78</v>
      </c>
      <c r="D363" s="127" t="s">
        <v>489</v>
      </c>
      <c r="E363" s="127" t="s">
        <v>597</v>
      </c>
      <c r="F363" s="127" t="s">
        <v>439</v>
      </c>
      <c r="G363" s="142">
        <v>8805.4500000000007</v>
      </c>
      <c r="H363" s="141">
        <f t="shared" si="14"/>
        <v>0</v>
      </c>
      <c r="I363" s="142">
        <v>8805.4500000000007</v>
      </c>
    </row>
    <row r="364" spans="1:9" s="129" customFormat="1" x14ac:dyDescent="0.2">
      <c r="A364" s="131" t="s">
        <v>459</v>
      </c>
      <c r="B364" s="132" t="s">
        <v>169</v>
      </c>
      <c r="C364" s="132" t="s">
        <v>78</v>
      </c>
      <c r="D364" s="132" t="s">
        <v>489</v>
      </c>
      <c r="E364" s="132" t="s">
        <v>331</v>
      </c>
      <c r="F364" s="132"/>
      <c r="G364" s="133">
        <f>G365+G373</f>
        <v>18034.3</v>
      </c>
      <c r="H364" s="141">
        <f t="shared" si="14"/>
        <v>22000.000000000004</v>
      </c>
      <c r="I364" s="133">
        <f>I365+I373</f>
        <v>40034.300000000003</v>
      </c>
    </row>
    <row r="365" spans="1:9" s="129" customFormat="1" x14ac:dyDescent="0.2">
      <c r="A365" s="166" t="s">
        <v>337</v>
      </c>
      <c r="B365" s="146" t="s">
        <v>169</v>
      </c>
      <c r="C365" s="146" t="s">
        <v>78</v>
      </c>
      <c r="D365" s="146" t="s">
        <v>489</v>
      </c>
      <c r="E365" s="167" t="s">
        <v>607</v>
      </c>
      <c r="F365" s="146"/>
      <c r="G365" s="151">
        <f>G366</f>
        <v>4350</v>
      </c>
      <c r="H365" s="141">
        <f t="shared" si="14"/>
        <v>0</v>
      </c>
      <c r="I365" s="151">
        <f>I366</f>
        <v>4350</v>
      </c>
    </row>
    <row r="366" spans="1:9" s="129" customFormat="1" x14ac:dyDescent="0.2">
      <c r="A366" s="117" t="s">
        <v>490</v>
      </c>
      <c r="B366" s="118" t="s">
        <v>169</v>
      </c>
      <c r="C366" s="118" t="s">
        <v>78</v>
      </c>
      <c r="D366" s="118" t="s">
        <v>489</v>
      </c>
      <c r="E366" s="118" t="s">
        <v>607</v>
      </c>
      <c r="F366" s="118"/>
      <c r="G366" s="119">
        <f>G367+G369+G371</f>
        <v>4350</v>
      </c>
      <c r="H366" s="141">
        <f t="shared" si="14"/>
        <v>0</v>
      </c>
      <c r="I366" s="119">
        <f>I367+I369+I371</f>
        <v>4350</v>
      </c>
    </row>
    <row r="367" spans="1:9" s="129" customFormat="1" ht="36" x14ac:dyDescent="0.2">
      <c r="A367" s="126" t="s">
        <v>79</v>
      </c>
      <c r="B367" s="127" t="s">
        <v>169</v>
      </c>
      <c r="C367" s="127" t="s">
        <v>78</v>
      </c>
      <c r="D367" s="127" t="s">
        <v>489</v>
      </c>
      <c r="E367" s="127" t="s">
        <v>607</v>
      </c>
      <c r="F367" s="127" t="s">
        <v>80</v>
      </c>
      <c r="G367" s="128">
        <f>G368</f>
        <v>3890</v>
      </c>
      <c r="H367" s="141">
        <f t="shared" si="14"/>
        <v>0</v>
      </c>
      <c r="I367" s="128">
        <f>I368</f>
        <v>3890</v>
      </c>
    </row>
    <row r="368" spans="1:9" s="129" customFormat="1" x14ac:dyDescent="0.2">
      <c r="A368" s="126" t="s">
        <v>491</v>
      </c>
      <c r="B368" s="127" t="s">
        <v>169</v>
      </c>
      <c r="C368" s="127" t="s">
        <v>78</v>
      </c>
      <c r="D368" s="127" t="s">
        <v>489</v>
      </c>
      <c r="E368" s="127" t="s">
        <v>607</v>
      </c>
      <c r="F368" s="127" t="s">
        <v>492</v>
      </c>
      <c r="G368" s="128">
        <f>2990+900</f>
        <v>3890</v>
      </c>
      <c r="H368" s="141">
        <f t="shared" si="14"/>
        <v>0</v>
      </c>
      <c r="I368" s="128">
        <f>2990+900</f>
        <v>3890</v>
      </c>
    </row>
    <row r="369" spans="1:9" s="129" customFormat="1" x14ac:dyDescent="0.2">
      <c r="A369" s="126" t="s">
        <v>604</v>
      </c>
      <c r="B369" s="127" t="s">
        <v>169</v>
      </c>
      <c r="C369" s="127" t="s">
        <v>78</v>
      </c>
      <c r="D369" s="127" t="s">
        <v>489</v>
      </c>
      <c r="E369" s="127" t="s">
        <v>607</v>
      </c>
      <c r="F369" s="127" t="s">
        <v>84</v>
      </c>
      <c r="G369" s="128">
        <f>G370</f>
        <v>294.7</v>
      </c>
      <c r="H369" s="141">
        <f t="shared" si="14"/>
        <v>-29.118999999999971</v>
      </c>
      <c r="I369" s="128">
        <f>I370</f>
        <v>265.58100000000002</v>
      </c>
    </row>
    <row r="370" spans="1:9" s="129" customFormat="1" x14ac:dyDescent="0.2">
      <c r="A370" s="126" t="s">
        <v>85</v>
      </c>
      <c r="B370" s="127" t="s">
        <v>169</v>
      </c>
      <c r="C370" s="127" t="s">
        <v>78</v>
      </c>
      <c r="D370" s="127" t="s">
        <v>489</v>
      </c>
      <c r="E370" s="127" t="s">
        <v>607</v>
      </c>
      <c r="F370" s="127" t="s">
        <v>86</v>
      </c>
      <c r="G370" s="128">
        <f>99+104.5+91.2</f>
        <v>294.7</v>
      </c>
      <c r="H370" s="141">
        <f t="shared" si="14"/>
        <v>-29.118999999999971</v>
      </c>
      <c r="I370" s="128">
        <f>99+104.5+91.2-29.119</f>
        <v>265.58100000000002</v>
      </c>
    </row>
    <row r="371" spans="1:9" s="129" customFormat="1" x14ac:dyDescent="0.2">
      <c r="A371" s="126" t="s">
        <v>87</v>
      </c>
      <c r="B371" s="127" t="s">
        <v>169</v>
      </c>
      <c r="C371" s="127" t="s">
        <v>78</v>
      </c>
      <c r="D371" s="127" t="s">
        <v>489</v>
      </c>
      <c r="E371" s="127" t="s">
        <v>607</v>
      </c>
      <c r="F371" s="127" t="s">
        <v>88</v>
      </c>
      <c r="G371" s="128">
        <f>G372</f>
        <v>165.3</v>
      </c>
      <c r="H371" s="141">
        <f t="shared" si="14"/>
        <v>29.119</v>
      </c>
      <c r="I371" s="128">
        <f>I372</f>
        <v>194.41900000000001</v>
      </c>
    </row>
    <row r="372" spans="1:9" s="129" customFormat="1" x14ac:dyDescent="0.2">
      <c r="A372" s="126" t="s">
        <v>156</v>
      </c>
      <c r="B372" s="127" t="s">
        <v>169</v>
      </c>
      <c r="C372" s="127" t="s">
        <v>78</v>
      </c>
      <c r="D372" s="127" t="s">
        <v>489</v>
      </c>
      <c r="E372" s="127" t="s">
        <v>607</v>
      </c>
      <c r="F372" s="127" t="s">
        <v>89</v>
      </c>
      <c r="G372" s="128">
        <v>165.3</v>
      </c>
      <c r="H372" s="141">
        <f t="shared" si="14"/>
        <v>29.119</v>
      </c>
      <c r="I372" s="128">
        <f>165.3+29.119</f>
        <v>194.41900000000001</v>
      </c>
    </row>
    <row r="373" spans="1:9" s="129" customFormat="1" x14ac:dyDescent="0.2">
      <c r="A373" s="135" t="s">
        <v>338</v>
      </c>
      <c r="B373" s="132" t="s">
        <v>169</v>
      </c>
      <c r="C373" s="132" t="s">
        <v>78</v>
      </c>
      <c r="D373" s="132" t="s">
        <v>489</v>
      </c>
      <c r="E373" s="136" t="s">
        <v>608</v>
      </c>
      <c r="F373" s="132"/>
      <c r="G373" s="133">
        <f>G374</f>
        <v>13684.3</v>
      </c>
      <c r="H373" s="141">
        <f t="shared" si="14"/>
        <v>22000.000000000004</v>
      </c>
      <c r="I373" s="133">
        <f>I374</f>
        <v>35684.300000000003</v>
      </c>
    </row>
    <row r="374" spans="1:9" s="129" customFormat="1" x14ac:dyDescent="0.2">
      <c r="A374" s="126" t="s">
        <v>104</v>
      </c>
      <c r="B374" s="127" t="s">
        <v>169</v>
      </c>
      <c r="C374" s="127" t="s">
        <v>78</v>
      </c>
      <c r="D374" s="127" t="s">
        <v>489</v>
      </c>
      <c r="E374" s="127" t="s">
        <v>608</v>
      </c>
      <c r="F374" s="127" t="s">
        <v>410</v>
      </c>
      <c r="G374" s="128">
        <f>G375</f>
        <v>13684.3</v>
      </c>
      <c r="H374" s="141">
        <f t="shared" si="14"/>
        <v>22000.000000000004</v>
      </c>
      <c r="I374" s="128">
        <f>I375</f>
        <v>35684.300000000003</v>
      </c>
    </row>
    <row r="375" spans="1:9" s="129" customFormat="1" x14ac:dyDescent="0.2">
      <c r="A375" s="126" t="s">
        <v>105</v>
      </c>
      <c r="B375" s="127" t="s">
        <v>169</v>
      </c>
      <c r="C375" s="127" t="s">
        <v>78</v>
      </c>
      <c r="D375" s="127" t="s">
        <v>489</v>
      </c>
      <c r="E375" s="127" t="s">
        <v>608</v>
      </c>
      <c r="F375" s="127" t="s">
        <v>428</v>
      </c>
      <c r="G375" s="128">
        <v>13684.3</v>
      </c>
      <c r="H375" s="141">
        <f t="shared" si="14"/>
        <v>22000.000000000004</v>
      </c>
      <c r="I375" s="128">
        <f>13684.3+10000+1000+11000</f>
        <v>35684.300000000003</v>
      </c>
    </row>
    <row r="376" spans="1:9" s="129" customFormat="1" ht="31.5" customHeight="1" x14ac:dyDescent="0.2">
      <c r="A376" s="120" t="s">
        <v>415</v>
      </c>
      <c r="B376" s="123">
        <v>603</v>
      </c>
      <c r="C376" s="124"/>
      <c r="D376" s="124"/>
      <c r="E376" s="124"/>
      <c r="F376" s="124"/>
      <c r="G376" s="125">
        <f>G377+G397</f>
        <v>212860.79999999999</v>
      </c>
      <c r="H376" s="141">
        <f t="shared" si="14"/>
        <v>69.892470000020694</v>
      </c>
      <c r="I376" s="125">
        <f>I377+I397</f>
        <v>212930.69247000001</v>
      </c>
    </row>
    <row r="377" spans="1:9" s="129" customFormat="1" ht="12.75" customHeight="1" x14ac:dyDescent="0.2">
      <c r="A377" s="117" t="s">
        <v>383</v>
      </c>
      <c r="B377" s="118">
        <v>603</v>
      </c>
      <c r="C377" s="118" t="s">
        <v>495</v>
      </c>
      <c r="D377" s="118" t="s">
        <v>77</v>
      </c>
      <c r="E377" s="118"/>
      <c r="F377" s="118"/>
      <c r="G377" s="119">
        <f>G379+G385</f>
        <v>96978.6</v>
      </c>
      <c r="H377" s="141">
        <f t="shared" si="14"/>
        <v>0</v>
      </c>
      <c r="I377" s="119">
        <f>I379+I385</f>
        <v>96978.6</v>
      </c>
    </row>
    <row r="378" spans="1:9" s="129" customFormat="1" ht="12.75" customHeight="1" x14ac:dyDescent="0.2">
      <c r="A378" s="117" t="s">
        <v>279</v>
      </c>
      <c r="B378" s="118">
        <v>603</v>
      </c>
      <c r="C378" s="118" t="s">
        <v>495</v>
      </c>
      <c r="D378" s="118" t="s">
        <v>488</v>
      </c>
      <c r="E378" s="118"/>
      <c r="F378" s="118"/>
      <c r="G378" s="119">
        <f t="shared" ref="G378:I383" si="15">G379</f>
        <v>90628.6</v>
      </c>
      <c r="H378" s="141">
        <f t="shared" si="14"/>
        <v>0</v>
      </c>
      <c r="I378" s="119">
        <f t="shared" si="15"/>
        <v>90628.6</v>
      </c>
    </row>
    <row r="379" spans="1:9" s="129" customFormat="1" ht="27" customHeight="1" x14ac:dyDescent="0.2">
      <c r="A379" s="130" t="s">
        <v>609</v>
      </c>
      <c r="B379" s="121" t="s">
        <v>411</v>
      </c>
      <c r="C379" s="121" t="s">
        <v>495</v>
      </c>
      <c r="D379" s="121" t="s">
        <v>488</v>
      </c>
      <c r="E379" s="121" t="s">
        <v>258</v>
      </c>
      <c r="F379" s="121"/>
      <c r="G379" s="122">
        <f t="shared" si="15"/>
        <v>90628.6</v>
      </c>
      <c r="H379" s="141">
        <f t="shared" si="14"/>
        <v>0</v>
      </c>
      <c r="I379" s="122">
        <f t="shared" si="15"/>
        <v>90628.6</v>
      </c>
    </row>
    <row r="380" spans="1:9" s="129" customFormat="1" ht="24" customHeight="1" x14ac:dyDescent="0.2">
      <c r="A380" s="117" t="s">
        <v>363</v>
      </c>
      <c r="B380" s="118" t="s">
        <v>411</v>
      </c>
      <c r="C380" s="118" t="s">
        <v>495</v>
      </c>
      <c r="D380" s="118" t="s">
        <v>488</v>
      </c>
      <c r="E380" s="118" t="s">
        <v>259</v>
      </c>
      <c r="F380" s="118"/>
      <c r="G380" s="119">
        <f t="shared" si="15"/>
        <v>90628.6</v>
      </c>
      <c r="H380" s="141">
        <f t="shared" si="14"/>
        <v>0</v>
      </c>
      <c r="I380" s="119">
        <f t="shared" si="15"/>
        <v>90628.6</v>
      </c>
    </row>
    <row r="381" spans="1:9" s="129" customFormat="1" ht="24" customHeight="1" x14ac:dyDescent="0.2">
      <c r="A381" s="117" t="s">
        <v>611</v>
      </c>
      <c r="B381" s="118" t="s">
        <v>411</v>
      </c>
      <c r="C381" s="118" t="s">
        <v>495</v>
      </c>
      <c r="D381" s="118" t="s">
        <v>488</v>
      </c>
      <c r="E381" s="118" t="s">
        <v>612</v>
      </c>
      <c r="F381" s="118"/>
      <c r="G381" s="119">
        <f t="shared" si="15"/>
        <v>90628.6</v>
      </c>
      <c r="H381" s="141">
        <f t="shared" si="14"/>
        <v>0</v>
      </c>
      <c r="I381" s="119">
        <f t="shared" si="15"/>
        <v>90628.6</v>
      </c>
    </row>
    <row r="382" spans="1:9" s="129" customFormat="1" ht="24" customHeight="1" x14ac:dyDescent="0.2">
      <c r="A382" s="150" t="s">
        <v>311</v>
      </c>
      <c r="B382" s="146" t="s">
        <v>411</v>
      </c>
      <c r="C382" s="146" t="s">
        <v>495</v>
      </c>
      <c r="D382" s="146" t="s">
        <v>488</v>
      </c>
      <c r="E382" s="146" t="s">
        <v>612</v>
      </c>
      <c r="F382" s="146"/>
      <c r="G382" s="151">
        <f t="shared" si="15"/>
        <v>90628.6</v>
      </c>
      <c r="H382" s="141">
        <f t="shared" si="14"/>
        <v>0</v>
      </c>
      <c r="I382" s="151">
        <f t="shared" si="15"/>
        <v>90628.6</v>
      </c>
    </row>
    <row r="383" spans="1:9" s="129" customFormat="1" ht="12.75" customHeight="1" x14ac:dyDescent="0.2">
      <c r="A383" s="126" t="s">
        <v>104</v>
      </c>
      <c r="B383" s="127" t="s">
        <v>411</v>
      </c>
      <c r="C383" s="127" t="s">
        <v>495</v>
      </c>
      <c r="D383" s="127" t="s">
        <v>488</v>
      </c>
      <c r="E383" s="127" t="s">
        <v>612</v>
      </c>
      <c r="F383" s="127" t="s">
        <v>410</v>
      </c>
      <c r="G383" s="128">
        <f t="shared" si="15"/>
        <v>90628.6</v>
      </c>
      <c r="H383" s="141">
        <f t="shared" si="14"/>
        <v>0</v>
      </c>
      <c r="I383" s="128">
        <f t="shared" si="15"/>
        <v>90628.6</v>
      </c>
    </row>
    <row r="384" spans="1:9" s="129" customFormat="1" ht="12.75" customHeight="1" x14ac:dyDescent="0.2">
      <c r="A384" s="126" t="s">
        <v>105</v>
      </c>
      <c r="B384" s="127" t="s">
        <v>411</v>
      </c>
      <c r="C384" s="127" t="s">
        <v>495</v>
      </c>
      <c r="D384" s="127" t="s">
        <v>488</v>
      </c>
      <c r="E384" s="127" t="s">
        <v>612</v>
      </c>
      <c r="F384" s="127" t="s">
        <v>428</v>
      </c>
      <c r="G384" s="128">
        <v>90628.6</v>
      </c>
      <c r="H384" s="141">
        <f t="shared" si="14"/>
        <v>0</v>
      </c>
      <c r="I384" s="128">
        <v>90628.6</v>
      </c>
    </row>
    <row r="385" spans="1:9" s="129" customFormat="1" ht="12.75" customHeight="1" x14ac:dyDescent="0.2">
      <c r="A385" s="117" t="s">
        <v>386</v>
      </c>
      <c r="B385" s="118" t="s">
        <v>411</v>
      </c>
      <c r="C385" s="118" t="s">
        <v>495</v>
      </c>
      <c r="D385" s="118" t="s">
        <v>495</v>
      </c>
      <c r="E385" s="118"/>
      <c r="F385" s="118"/>
      <c r="G385" s="119">
        <f>G386</f>
        <v>6350</v>
      </c>
      <c r="H385" s="141">
        <f t="shared" si="14"/>
        <v>0</v>
      </c>
      <c r="I385" s="119">
        <f>I386</f>
        <v>6350</v>
      </c>
    </row>
    <row r="386" spans="1:9" s="129" customFormat="1" ht="27" customHeight="1" x14ac:dyDescent="0.2">
      <c r="A386" s="130" t="s">
        <v>609</v>
      </c>
      <c r="B386" s="121" t="s">
        <v>411</v>
      </c>
      <c r="C386" s="121" t="s">
        <v>495</v>
      </c>
      <c r="D386" s="121" t="s">
        <v>495</v>
      </c>
      <c r="E386" s="121" t="s">
        <v>258</v>
      </c>
      <c r="F386" s="121"/>
      <c r="G386" s="122">
        <f>G387</f>
        <v>6350</v>
      </c>
      <c r="H386" s="141">
        <f t="shared" si="14"/>
        <v>0</v>
      </c>
      <c r="I386" s="122">
        <f>I387</f>
        <v>6350</v>
      </c>
    </row>
    <row r="387" spans="1:9" s="129" customFormat="1" ht="13.5" customHeight="1" x14ac:dyDescent="0.2">
      <c r="A387" s="130" t="s">
        <v>362</v>
      </c>
      <c r="B387" s="121">
        <v>603</v>
      </c>
      <c r="C387" s="121" t="s">
        <v>495</v>
      </c>
      <c r="D387" s="121" t="s">
        <v>495</v>
      </c>
      <c r="E387" s="121" t="s">
        <v>264</v>
      </c>
      <c r="F387" s="121"/>
      <c r="G387" s="122">
        <f>G388+G391+G394</f>
        <v>6350</v>
      </c>
      <c r="H387" s="141">
        <f t="shared" si="14"/>
        <v>0</v>
      </c>
      <c r="I387" s="122">
        <f>I388+I391+I394</f>
        <v>6350</v>
      </c>
    </row>
    <row r="388" spans="1:9" s="129" customFormat="1" ht="12.75" customHeight="1" x14ac:dyDescent="0.2">
      <c r="A388" s="148" t="s">
        <v>265</v>
      </c>
      <c r="B388" s="118">
        <v>603</v>
      </c>
      <c r="C388" s="118" t="s">
        <v>495</v>
      </c>
      <c r="D388" s="118" t="s">
        <v>495</v>
      </c>
      <c r="E388" s="118" t="s">
        <v>613</v>
      </c>
      <c r="F388" s="118"/>
      <c r="G388" s="119">
        <f>G389</f>
        <v>5650</v>
      </c>
      <c r="H388" s="141">
        <f t="shared" si="14"/>
        <v>0</v>
      </c>
      <c r="I388" s="119">
        <f>I389</f>
        <v>5650</v>
      </c>
    </row>
    <row r="389" spans="1:9" s="129" customFormat="1" ht="12.75" customHeight="1" x14ac:dyDescent="0.2">
      <c r="A389" s="126" t="s">
        <v>604</v>
      </c>
      <c r="B389" s="127" t="s">
        <v>411</v>
      </c>
      <c r="C389" s="127" t="s">
        <v>495</v>
      </c>
      <c r="D389" s="127" t="s">
        <v>495</v>
      </c>
      <c r="E389" s="127" t="s">
        <v>613</v>
      </c>
      <c r="F389" s="127" t="s">
        <v>84</v>
      </c>
      <c r="G389" s="128">
        <f>G390</f>
        <v>5650</v>
      </c>
      <c r="H389" s="141">
        <f t="shared" si="14"/>
        <v>0</v>
      </c>
      <c r="I389" s="128">
        <f>I390</f>
        <v>5650</v>
      </c>
    </row>
    <row r="390" spans="1:9" s="129" customFormat="1" ht="12.75" customHeight="1" x14ac:dyDescent="0.2">
      <c r="A390" s="126" t="s">
        <v>85</v>
      </c>
      <c r="B390" s="127" t="s">
        <v>411</v>
      </c>
      <c r="C390" s="127" t="s">
        <v>495</v>
      </c>
      <c r="D390" s="127" t="s">
        <v>495</v>
      </c>
      <c r="E390" s="127" t="s">
        <v>613</v>
      </c>
      <c r="F390" s="127" t="s">
        <v>86</v>
      </c>
      <c r="G390" s="128">
        <v>5650</v>
      </c>
      <c r="H390" s="141">
        <f t="shared" si="14"/>
        <v>0</v>
      </c>
      <c r="I390" s="128">
        <v>5650</v>
      </c>
    </row>
    <row r="391" spans="1:9" s="129" customFormat="1" ht="12.75" customHeight="1" x14ac:dyDescent="0.2">
      <c r="A391" s="148" t="s">
        <v>266</v>
      </c>
      <c r="B391" s="118">
        <v>603</v>
      </c>
      <c r="C391" s="118" t="s">
        <v>495</v>
      </c>
      <c r="D391" s="118" t="s">
        <v>495</v>
      </c>
      <c r="E391" s="118" t="s">
        <v>614</v>
      </c>
      <c r="F391" s="118"/>
      <c r="G391" s="119">
        <f>G392</f>
        <v>200</v>
      </c>
      <c r="H391" s="141">
        <f t="shared" si="14"/>
        <v>0</v>
      </c>
      <c r="I391" s="119">
        <f>I392</f>
        <v>200</v>
      </c>
    </row>
    <row r="392" spans="1:9" s="129" customFormat="1" ht="12.75" customHeight="1" x14ac:dyDescent="0.2">
      <c r="A392" s="126" t="s">
        <v>604</v>
      </c>
      <c r="B392" s="127" t="s">
        <v>411</v>
      </c>
      <c r="C392" s="127" t="s">
        <v>495</v>
      </c>
      <c r="D392" s="127" t="s">
        <v>495</v>
      </c>
      <c r="E392" s="127" t="s">
        <v>614</v>
      </c>
      <c r="F392" s="127" t="s">
        <v>84</v>
      </c>
      <c r="G392" s="128">
        <f>G393</f>
        <v>200</v>
      </c>
      <c r="H392" s="141">
        <f t="shared" si="14"/>
        <v>0</v>
      </c>
      <c r="I392" s="128">
        <f>I393</f>
        <v>200</v>
      </c>
    </row>
    <row r="393" spans="1:9" s="129" customFormat="1" ht="12.75" customHeight="1" x14ac:dyDescent="0.2">
      <c r="A393" s="126" t="s">
        <v>85</v>
      </c>
      <c r="B393" s="127" t="s">
        <v>411</v>
      </c>
      <c r="C393" s="127" t="s">
        <v>495</v>
      </c>
      <c r="D393" s="127" t="s">
        <v>495</v>
      </c>
      <c r="E393" s="127" t="s">
        <v>614</v>
      </c>
      <c r="F393" s="127" t="s">
        <v>86</v>
      </c>
      <c r="G393" s="128">
        <v>200</v>
      </c>
      <c r="H393" s="141">
        <f t="shared" si="14"/>
        <v>0</v>
      </c>
      <c r="I393" s="128">
        <v>200</v>
      </c>
    </row>
    <row r="394" spans="1:9" s="129" customFormat="1" ht="24" customHeight="1" x14ac:dyDescent="0.2">
      <c r="A394" s="117" t="s">
        <v>65</v>
      </c>
      <c r="B394" s="118" t="s">
        <v>411</v>
      </c>
      <c r="C394" s="118" t="s">
        <v>495</v>
      </c>
      <c r="D394" s="118" t="s">
        <v>495</v>
      </c>
      <c r="E394" s="118" t="s">
        <v>615</v>
      </c>
      <c r="F394" s="118"/>
      <c r="G394" s="119">
        <f>G395</f>
        <v>500</v>
      </c>
      <c r="H394" s="141">
        <f t="shared" si="14"/>
        <v>0</v>
      </c>
      <c r="I394" s="119">
        <f>I395</f>
        <v>500</v>
      </c>
    </row>
    <row r="395" spans="1:9" s="129" customFormat="1" ht="24" customHeight="1" x14ac:dyDescent="0.2">
      <c r="A395" s="126" t="s">
        <v>616</v>
      </c>
      <c r="B395" s="127" t="s">
        <v>411</v>
      </c>
      <c r="C395" s="127" t="s">
        <v>495</v>
      </c>
      <c r="D395" s="127" t="s">
        <v>495</v>
      </c>
      <c r="E395" s="127" t="s">
        <v>615</v>
      </c>
      <c r="F395" s="127" t="s">
        <v>410</v>
      </c>
      <c r="G395" s="128">
        <f>G396</f>
        <v>500</v>
      </c>
      <c r="H395" s="141">
        <f t="shared" si="14"/>
        <v>0</v>
      </c>
      <c r="I395" s="128">
        <f>I396</f>
        <v>500</v>
      </c>
    </row>
    <row r="396" spans="1:9" s="129" customFormat="1" ht="12.75" customHeight="1" x14ac:dyDescent="0.2">
      <c r="A396" s="215" t="s">
        <v>617</v>
      </c>
      <c r="B396" s="127" t="s">
        <v>411</v>
      </c>
      <c r="C396" s="127" t="s">
        <v>495</v>
      </c>
      <c r="D396" s="127" t="s">
        <v>495</v>
      </c>
      <c r="E396" s="127" t="s">
        <v>615</v>
      </c>
      <c r="F396" s="127" t="s">
        <v>467</v>
      </c>
      <c r="G396" s="128">
        <v>500</v>
      </c>
      <c r="H396" s="141">
        <f t="shared" si="14"/>
        <v>0</v>
      </c>
      <c r="I396" s="128">
        <v>500</v>
      </c>
    </row>
    <row r="397" spans="1:9" s="129" customFormat="1" ht="12.75" customHeight="1" x14ac:dyDescent="0.2">
      <c r="A397" s="117" t="s">
        <v>398</v>
      </c>
      <c r="B397" s="118">
        <v>603</v>
      </c>
      <c r="C397" s="118" t="s">
        <v>493</v>
      </c>
      <c r="D397" s="118" t="s">
        <v>77</v>
      </c>
      <c r="E397" s="118"/>
      <c r="F397" s="118"/>
      <c r="G397" s="119">
        <f>G398+G418</f>
        <v>115882.2</v>
      </c>
      <c r="H397" s="141">
        <f t="shared" si="14"/>
        <v>69.892470000006142</v>
      </c>
      <c r="I397" s="119">
        <f>I398+I418</f>
        <v>115952.09247</v>
      </c>
    </row>
    <row r="398" spans="1:9" s="129" customFormat="1" ht="12.75" customHeight="1" x14ac:dyDescent="0.2">
      <c r="A398" s="117" t="s">
        <v>388</v>
      </c>
      <c r="B398" s="118">
        <v>603</v>
      </c>
      <c r="C398" s="118" t="s">
        <v>493</v>
      </c>
      <c r="D398" s="118" t="s">
        <v>76</v>
      </c>
      <c r="E398" s="118"/>
      <c r="F398" s="118"/>
      <c r="G398" s="119">
        <f>G399</f>
        <v>90457.2</v>
      </c>
      <c r="H398" s="141">
        <f t="shared" si="14"/>
        <v>69.892470000006142</v>
      </c>
      <c r="I398" s="119">
        <f>I399</f>
        <v>90527.092470000003</v>
      </c>
    </row>
    <row r="399" spans="1:9" s="129" customFormat="1" ht="27" customHeight="1" x14ac:dyDescent="0.2">
      <c r="A399" s="130" t="s">
        <v>609</v>
      </c>
      <c r="B399" s="121" t="s">
        <v>411</v>
      </c>
      <c r="C399" s="121" t="s">
        <v>493</v>
      </c>
      <c r="D399" s="121" t="s">
        <v>76</v>
      </c>
      <c r="E399" s="121" t="s">
        <v>258</v>
      </c>
      <c r="F399" s="121"/>
      <c r="G399" s="122">
        <f>G400</f>
        <v>90457.2</v>
      </c>
      <c r="H399" s="141">
        <f t="shared" si="14"/>
        <v>69.892470000006142</v>
      </c>
      <c r="I399" s="122">
        <f>I400</f>
        <v>90527.092470000003</v>
      </c>
    </row>
    <row r="400" spans="1:9" s="129" customFormat="1" ht="24" customHeight="1" x14ac:dyDescent="0.2">
      <c r="A400" s="117" t="s">
        <v>363</v>
      </c>
      <c r="B400" s="118" t="s">
        <v>411</v>
      </c>
      <c r="C400" s="118" t="s">
        <v>493</v>
      </c>
      <c r="D400" s="118" t="s">
        <v>76</v>
      </c>
      <c r="E400" s="118" t="s">
        <v>259</v>
      </c>
      <c r="F400" s="118"/>
      <c r="G400" s="119">
        <f>G401+G408</f>
        <v>90457.2</v>
      </c>
      <c r="H400" s="141">
        <f t="shared" si="14"/>
        <v>69.892470000006142</v>
      </c>
      <c r="I400" s="119">
        <f>I401+I408+I412+I415</f>
        <v>90527.092470000003</v>
      </c>
    </row>
    <row r="401" spans="1:9" s="129" customFormat="1" ht="24" customHeight="1" x14ac:dyDescent="0.2">
      <c r="A401" s="117" t="s">
        <v>296</v>
      </c>
      <c r="B401" s="118" t="s">
        <v>411</v>
      </c>
      <c r="C401" s="118" t="s">
        <v>493</v>
      </c>
      <c r="D401" s="118" t="s">
        <v>76</v>
      </c>
      <c r="E401" s="118" t="s">
        <v>267</v>
      </c>
      <c r="F401" s="118"/>
      <c r="G401" s="119">
        <f>G402+G405</f>
        <v>50561</v>
      </c>
      <c r="H401" s="141">
        <f t="shared" si="14"/>
        <v>0</v>
      </c>
      <c r="I401" s="119">
        <f>I402+I405</f>
        <v>50561</v>
      </c>
    </row>
    <row r="402" spans="1:9" s="129" customFormat="1" ht="12.75" customHeight="1" x14ac:dyDescent="0.2">
      <c r="A402" s="150" t="s">
        <v>434</v>
      </c>
      <c r="B402" s="146">
        <v>603</v>
      </c>
      <c r="C402" s="146" t="s">
        <v>493</v>
      </c>
      <c r="D402" s="146" t="s">
        <v>76</v>
      </c>
      <c r="E402" s="146" t="s">
        <v>618</v>
      </c>
      <c r="F402" s="146"/>
      <c r="G402" s="151">
        <f>G403</f>
        <v>12192</v>
      </c>
      <c r="H402" s="141">
        <f t="shared" si="14"/>
        <v>0</v>
      </c>
      <c r="I402" s="151">
        <f>I403</f>
        <v>12192</v>
      </c>
    </row>
    <row r="403" spans="1:9" s="129" customFormat="1" ht="12.75" customHeight="1" x14ac:dyDescent="0.2">
      <c r="A403" s="126" t="s">
        <v>104</v>
      </c>
      <c r="B403" s="127">
        <v>603</v>
      </c>
      <c r="C403" s="127" t="s">
        <v>493</v>
      </c>
      <c r="D403" s="127" t="s">
        <v>76</v>
      </c>
      <c r="E403" s="127" t="s">
        <v>618</v>
      </c>
      <c r="F403" s="127" t="s">
        <v>410</v>
      </c>
      <c r="G403" s="128">
        <f>G404</f>
        <v>12192</v>
      </c>
      <c r="H403" s="141">
        <f t="shared" si="14"/>
        <v>0</v>
      </c>
      <c r="I403" s="128">
        <f>I404</f>
        <v>12192</v>
      </c>
    </row>
    <row r="404" spans="1:9" s="129" customFormat="1" ht="12.75" customHeight="1" x14ac:dyDescent="0.2">
      <c r="A404" s="126" t="s">
        <v>105</v>
      </c>
      <c r="B404" s="127">
        <v>603</v>
      </c>
      <c r="C404" s="127" t="s">
        <v>493</v>
      </c>
      <c r="D404" s="127" t="s">
        <v>76</v>
      </c>
      <c r="E404" s="127" t="s">
        <v>618</v>
      </c>
      <c r="F404" s="127" t="s">
        <v>428</v>
      </c>
      <c r="G404" s="128">
        <f>1526.5+750+1122+8793.5</f>
        <v>12192</v>
      </c>
      <c r="H404" s="141">
        <f t="shared" si="14"/>
        <v>0</v>
      </c>
      <c r="I404" s="128">
        <f>1526.5+750+1122+8793.5</f>
        <v>12192</v>
      </c>
    </row>
    <row r="405" spans="1:9" s="129" customFormat="1" ht="24" customHeight="1" x14ac:dyDescent="0.2">
      <c r="A405" s="131" t="s">
        <v>28</v>
      </c>
      <c r="B405" s="132" t="s">
        <v>411</v>
      </c>
      <c r="C405" s="132" t="s">
        <v>493</v>
      </c>
      <c r="D405" s="132" t="s">
        <v>76</v>
      </c>
      <c r="E405" s="132" t="s">
        <v>268</v>
      </c>
      <c r="F405" s="132"/>
      <c r="G405" s="143">
        <f>G406</f>
        <v>38369</v>
      </c>
      <c r="H405" s="141">
        <f t="shared" si="14"/>
        <v>0</v>
      </c>
      <c r="I405" s="143">
        <f>I406</f>
        <v>38369</v>
      </c>
    </row>
    <row r="406" spans="1:9" s="129" customFormat="1" ht="12.75" customHeight="1" x14ac:dyDescent="0.2">
      <c r="A406" s="126" t="s">
        <v>104</v>
      </c>
      <c r="B406" s="127">
        <v>603</v>
      </c>
      <c r="C406" s="127" t="s">
        <v>493</v>
      </c>
      <c r="D406" s="127" t="s">
        <v>76</v>
      </c>
      <c r="E406" s="127" t="s">
        <v>268</v>
      </c>
      <c r="F406" s="127" t="s">
        <v>410</v>
      </c>
      <c r="G406" s="142">
        <f>G407</f>
        <v>38369</v>
      </c>
      <c r="H406" s="141">
        <f t="shared" si="14"/>
        <v>0</v>
      </c>
      <c r="I406" s="142">
        <f>I407</f>
        <v>38369</v>
      </c>
    </row>
    <row r="407" spans="1:9" s="129" customFormat="1" ht="12.75" customHeight="1" x14ac:dyDescent="0.2">
      <c r="A407" s="126" t="s">
        <v>105</v>
      </c>
      <c r="B407" s="127">
        <v>603</v>
      </c>
      <c r="C407" s="127" t="s">
        <v>493</v>
      </c>
      <c r="D407" s="127" t="s">
        <v>76</v>
      </c>
      <c r="E407" s="127" t="s">
        <v>268</v>
      </c>
      <c r="F407" s="127" t="s">
        <v>428</v>
      </c>
      <c r="G407" s="142">
        <v>38369</v>
      </c>
      <c r="H407" s="141">
        <f t="shared" si="14"/>
        <v>0</v>
      </c>
      <c r="I407" s="142">
        <v>38369</v>
      </c>
    </row>
    <row r="408" spans="1:9" s="129" customFormat="1" ht="12.75" customHeight="1" x14ac:dyDescent="0.2">
      <c r="A408" s="117" t="s">
        <v>619</v>
      </c>
      <c r="B408" s="118" t="s">
        <v>411</v>
      </c>
      <c r="C408" s="118" t="s">
        <v>493</v>
      </c>
      <c r="D408" s="118" t="s">
        <v>76</v>
      </c>
      <c r="E408" s="118" t="s">
        <v>269</v>
      </c>
      <c r="F408" s="118"/>
      <c r="G408" s="119">
        <f>G409</f>
        <v>39896.199999999997</v>
      </c>
      <c r="H408" s="141">
        <f t="shared" si="14"/>
        <v>-1</v>
      </c>
      <c r="I408" s="119">
        <f>I409</f>
        <v>39895.199999999997</v>
      </c>
    </row>
    <row r="409" spans="1:9" s="129" customFormat="1" ht="24" customHeight="1" x14ac:dyDescent="0.2">
      <c r="A409" s="150" t="s">
        <v>516</v>
      </c>
      <c r="B409" s="146" t="s">
        <v>411</v>
      </c>
      <c r="C409" s="146" t="s">
        <v>493</v>
      </c>
      <c r="D409" s="146" t="s">
        <v>76</v>
      </c>
      <c r="E409" s="146" t="s">
        <v>620</v>
      </c>
      <c r="F409" s="132"/>
      <c r="G409" s="151">
        <f>G410</f>
        <v>39896.199999999997</v>
      </c>
      <c r="H409" s="141">
        <f t="shared" si="14"/>
        <v>-1</v>
      </c>
      <c r="I409" s="151">
        <f>I410</f>
        <v>39895.199999999997</v>
      </c>
    </row>
    <row r="410" spans="1:9" s="129" customFormat="1" ht="12.75" customHeight="1" x14ac:dyDescent="0.2">
      <c r="A410" s="126" t="s">
        <v>104</v>
      </c>
      <c r="B410" s="127" t="s">
        <v>411</v>
      </c>
      <c r="C410" s="127" t="s">
        <v>493</v>
      </c>
      <c r="D410" s="127" t="s">
        <v>76</v>
      </c>
      <c r="E410" s="127" t="s">
        <v>620</v>
      </c>
      <c r="F410" s="127" t="s">
        <v>410</v>
      </c>
      <c r="G410" s="128">
        <f>G411</f>
        <v>39896.199999999997</v>
      </c>
      <c r="H410" s="141">
        <f t="shared" si="14"/>
        <v>-1</v>
      </c>
      <c r="I410" s="128">
        <f>I411</f>
        <v>39895.199999999997</v>
      </c>
    </row>
    <row r="411" spans="1:9" s="129" customFormat="1" ht="12.75" customHeight="1" x14ac:dyDescent="0.2">
      <c r="A411" s="126" t="s">
        <v>105</v>
      </c>
      <c r="B411" s="127" t="s">
        <v>411</v>
      </c>
      <c r="C411" s="127" t="s">
        <v>493</v>
      </c>
      <c r="D411" s="127" t="s">
        <v>76</v>
      </c>
      <c r="E411" s="127" t="s">
        <v>620</v>
      </c>
      <c r="F411" s="127" t="s">
        <v>428</v>
      </c>
      <c r="G411" s="128">
        <v>39896.199999999997</v>
      </c>
      <c r="H411" s="141">
        <f t="shared" si="14"/>
        <v>-1</v>
      </c>
      <c r="I411" s="128">
        <f>39896.2-1</f>
        <v>39895.199999999997</v>
      </c>
    </row>
    <row r="412" spans="1:9" s="129" customFormat="1" ht="12.75" customHeight="1" x14ac:dyDescent="0.2">
      <c r="A412" s="70" t="s">
        <v>752</v>
      </c>
      <c r="B412" s="22" t="s">
        <v>753</v>
      </c>
      <c r="C412" s="22" t="s">
        <v>493</v>
      </c>
      <c r="D412" s="22" t="s">
        <v>76</v>
      </c>
      <c r="E412" s="22" t="s">
        <v>754</v>
      </c>
      <c r="F412" s="22"/>
      <c r="G412" s="128"/>
      <c r="H412" s="141"/>
      <c r="I412" s="119">
        <f>I413</f>
        <v>69.892470000000003</v>
      </c>
    </row>
    <row r="413" spans="1:9" s="129" customFormat="1" ht="12.75" customHeight="1" x14ac:dyDescent="0.2">
      <c r="A413" s="73" t="s">
        <v>104</v>
      </c>
      <c r="B413" s="29" t="s">
        <v>753</v>
      </c>
      <c r="C413" s="29" t="s">
        <v>493</v>
      </c>
      <c r="D413" s="29" t="s">
        <v>76</v>
      </c>
      <c r="E413" s="29" t="s">
        <v>754</v>
      </c>
      <c r="F413" s="29" t="s">
        <v>410</v>
      </c>
      <c r="G413" s="128"/>
      <c r="H413" s="141"/>
      <c r="I413" s="128">
        <f>I414</f>
        <v>69.892470000000003</v>
      </c>
    </row>
    <row r="414" spans="1:9" s="129" customFormat="1" ht="12.75" customHeight="1" x14ac:dyDescent="0.2">
      <c r="A414" s="73" t="s">
        <v>105</v>
      </c>
      <c r="B414" s="29" t="s">
        <v>753</v>
      </c>
      <c r="C414" s="29" t="s">
        <v>493</v>
      </c>
      <c r="D414" s="29" t="s">
        <v>76</v>
      </c>
      <c r="E414" s="29" t="s">
        <v>754</v>
      </c>
      <c r="F414" s="29" t="s">
        <v>428</v>
      </c>
      <c r="G414" s="128"/>
      <c r="H414" s="141"/>
      <c r="I414" s="128">
        <v>69.892470000000003</v>
      </c>
    </row>
    <row r="415" spans="1:9" s="129" customFormat="1" ht="12.75" customHeight="1" x14ac:dyDescent="0.2">
      <c r="A415" s="70" t="s">
        <v>755</v>
      </c>
      <c r="B415" s="22" t="s">
        <v>753</v>
      </c>
      <c r="C415" s="22" t="s">
        <v>493</v>
      </c>
      <c r="D415" s="22" t="s">
        <v>76</v>
      </c>
      <c r="E415" s="22" t="s">
        <v>756</v>
      </c>
      <c r="F415" s="22"/>
      <c r="G415" s="128"/>
      <c r="H415" s="141"/>
      <c r="I415" s="119">
        <f>I416</f>
        <v>1</v>
      </c>
    </row>
    <row r="416" spans="1:9" s="129" customFormat="1" ht="12.75" customHeight="1" x14ac:dyDescent="0.2">
      <c r="A416" s="73" t="s">
        <v>104</v>
      </c>
      <c r="B416" s="29" t="s">
        <v>753</v>
      </c>
      <c r="C416" s="29" t="s">
        <v>493</v>
      </c>
      <c r="D416" s="29" t="s">
        <v>76</v>
      </c>
      <c r="E416" s="29" t="s">
        <v>756</v>
      </c>
      <c r="F416" s="29" t="s">
        <v>410</v>
      </c>
      <c r="G416" s="128"/>
      <c r="H416" s="141"/>
      <c r="I416" s="128">
        <f>I417</f>
        <v>1</v>
      </c>
    </row>
    <row r="417" spans="1:9" s="129" customFormat="1" ht="12.75" customHeight="1" x14ac:dyDescent="0.2">
      <c r="A417" s="73" t="s">
        <v>105</v>
      </c>
      <c r="B417" s="29" t="s">
        <v>753</v>
      </c>
      <c r="C417" s="29" t="s">
        <v>493</v>
      </c>
      <c r="D417" s="29" t="s">
        <v>76</v>
      </c>
      <c r="E417" s="29" t="s">
        <v>756</v>
      </c>
      <c r="F417" s="29" t="s">
        <v>428</v>
      </c>
      <c r="G417" s="128"/>
      <c r="H417" s="141"/>
      <c r="I417" s="128">
        <v>1</v>
      </c>
    </row>
    <row r="418" spans="1:9" s="129" customFormat="1" ht="12.75" customHeight="1" x14ac:dyDescent="0.2">
      <c r="A418" s="117" t="s">
        <v>472</v>
      </c>
      <c r="B418" s="118">
        <v>603</v>
      </c>
      <c r="C418" s="118" t="s">
        <v>493</v>
      </c>
      <c r="D418" s="118" t="s">
        <v>78</v>
      </c>
      <c r="E418" s="118"/>
      <c r="F418" s="118"/>
      <c r="G418" s="119">
        <f>G419</f>
        <v>25425</v>
      </c>
      <c r="H418" s="141">
        <f t="shared" si="14"/>
        <v>0</v>
      </c>
      <c r="I418" s="119">
        <f>I419</f>
        <v>25425</v>
      </c>
    </row>
    <row r="419" spans="1:9" s="129" customFormat="1" ht="27" customHeight="1" x14ac:dyDescent="0.2">
      <c r="A419" s="130" t="s">
        <v>609</v>
      </c>
      <c r="B419" s="121">
        <v>603</v>
      </c>
      <c r="C419" s="121" t="s">
        <v>493</v>
      </c>
      <c r="D419" s="121" t="s">
        <v>78</v>
      </c>
      <c r="E419" s="121" t="s">
        <v>258</v>
      </c>
      <c r="F419" s="121"/>
      <c r="G419" s="122">
        <f>G420+G439</f>
        <v>25425</v>
      </c>
      <c r="H419" s="141">
        <f t="shared" si="14"/>
        <v>0</v>
      </c>
      <c r="I419" s="122">
        <f>I420+I439</f>
        <v>25425</v>
      </c>
    </row>
    <row r="420" spans="1:9" s="129" customFormat="1" ht="13.5" customHeight="1" x14ac:dyDescent="0.2">
      <c r="A420" s="130" t="s">
        <v>75</v>
      </c>
      <c r="B420" s="121" t="s">
        <v>411</v>
      </c>
      <c r="C420" s="121" t="s">
        <v>493</v>
      </c>
      <c r="D420" s="121" t="s">
        <v>78</v>
      </c>
      <c r="E420" s="121" t="s">
        <v>273</v>
      </c>
      <c r="F420" s="121"/>
      <c r="G420" s="122">
        <f>G421+G424+G427+G430+G433+G436</f>
        <v>21400</v>
      </c>
      <c r="H420" s="141">
        <f t="shared" si="14"/>
        <v>0</v>
      </c>
      <c r="I420" s="122">
        <f>I421+I424+I427+I430+I433+I436</f>
        <v>21400</v>
      </c>
    </row>
    <row r="421" spans="1:9" s="129" customFormat="1" ht="12.75" customHeight="1" x14ac:dyDescent="0.2">
      <c r="A421" s="148" t="s">
        <v>109</v>
      </c>
      <c r="B421" s="118" t="s">
        <v>411</v>
      </c>
      <c r="C421" s="118" t="s">
        <v>493</v>
      </c>
      <c r="D421" s="118" t="s">
        <v>78</v>
      </c>
      <c r="E421" s="118" t="s">
        <v>610</v>
      </c>
      <c r="F421" s="132"/>
      <c r="G421" s="119">
        <f>G422</f>
        <v>20100</v>
      </c>
      <c r="H421" s="141">
        <f t="shared" si="14"/>
        <v>0</v>
      </c>
      <c r="I421" s="119">
        <f>I422</f>
        <v>20100</v>
      </c>
    </row>
    <row r="422" spans="1:9" s="193" customFormat="1" ht="12.75" customHeight="1" x14ac:dyDescent="0.2">
      <c r="A422" s="126" t="s">
        <v>604</v>
      </c>
      <c r="B422" s="127" t="s">
        <v>411</v>
      </c>
      <c r="C422" s="127" t="s">
        <v>493</v>
      </c>
      <c r="D422" s="127" t="s">
        <v>78</v>
      </c>
      <c r="E422" s="127" t="s">
        <v>610</v>
      </c>
      <c r="F422" s="127" t="s">
        <v>84</v>
      </c>
      <c r="G422" s="128">
        <f>G423</f>
        <v>20100</v>
      </c>
      <c r="H422" s="141">
        <f t="shared" si="14"/>
        <v>0</v>
      </c>
      <c r="I422" s="128">
        <f>I423</f>
        <v>20100</v>
      </c>
    </row>
    <row r="423" spans="1:9" s="219" customFormat="1" ht="12.75" customHeight="1" x14ac:dyDescent="0.2">
      <c r="A423" s="126" t="s">
        <v>85</v>
      </c>
      <c r="B423" s="127" t="s">
        <v>411</v>
      </c>
      <c r="C423" s="127" t="s">
        <v>493</v>
      </c>
      <c r="D423" s="127" t="s">
        <v>78</v>
      </c>
      <c r="E423" s="127" t="s">
        <v>610</v>
      </c>
      <c r="F423" s="127" t="s">
        <v>86</v>
      </c>
      <c r="G423" s="128">
        <v>20100</v>
      </c>
      <c r="H423" s="141">
        <f t="shared" si="14"/>
        <v>0</v>
      </c>
      <c r="I423" s="128">
        <v>20100</v>
      </c>
    </row>
    <row r="424" spans="1:9" s="219" customFormat="1" ht="12.75" customHeight="1" x14ac:dyDescent="0.2">
      <c r="A424" s="148" t="s">
        <v>357</v>
      </c>
      <c r="B424" s="118" t="s">
        <v>411</v>
      </c>
      <c r="C424" s="118" t="s">
        <v>493</v>
      </c>
      <c r="D424" s="118" t="s">
        <v>78</v>
      </c>
      <c r="E424" s="118" t="s">
        <v>621</v>
      </c>
      <c r="F424" s="132"/>
      <c r="G424" s="119">
        <f>G425</f>
        <v>200</v>
      </c>
      <c r="H424" s="141">
        <f t="shared" ref="H424:H487" si="16">I424-G424</f>
        <v>0</v>
      </c>
      <c r="I424" s="119">
        <f>I425</f>
        <v>200</v>
      </c>
    </row>
    <row r="425" spans="1:9" s="219" customFormat="1" ht="12.75" customHeight="1" x14ac:dyDescent="0.2">
      <c r="A425" s="126" t="s">
        <v>303</v>
      </c>
      <c r="B425" s="127" t="s">
        <v>411</v>
      </c>
      <c r="C425" s="127" t="s">
        <v>493</v>
      </c>
      <c r="D425" s="127" t="s">
        <v>78</v>
      </c>
      <c r="E425" s="127" t="s">
        <v>621</v>
      </c>
      <c r="F425" s="127" t="s">
        <v>84</v>
      </c>
      <c r="G425" s="128">
        <f>G426</f>
        <v>200</v>
      </c>
      <c r="H425" s="141">
        <f t="shared" si="16"/>
        <v>0</v>
      </c>
      <c r="I425" s="128">
        <f>I426</f>
        <v>200</v>
      </c>
    </row>
    <row r="426" spans="1:9" s="219" customFormat="1" ht="12.75" customHeight="1" x14ac:dyDescent="0.2">
      <c r="A426" s="126" t="s">
        <v>85</v>
      </c>
      <c r="B426" s="127" t="s">
        <v>411</v>
      </c>
      <c r="C426" s="127" t="s">
        <v>493</v>
      </c>
      <c r="D426" s="127" t="s">
        <v>78</v>
      </c>
      <c r="E426" s="127" t="s">
        <v>621</v>
      </c>
      <c r="F426" s="127" t="s">
        <v>86</v>
      </c>
      <c r="G426" s="128">
        <v>200</v>
      </c>
      <c r="H426" s="141">
        <f t="shared" si="16"/>
        <v>0</v>
      </c>
      <c r="I426" s="128">
        <v>200</v>
      </c>
    </row>
    <row r="427" spans="1:9" s="219" customFormat="1" ht="24" customHeight="1" x14ac:dyDescent="0.2">
      <c r="A427" s="117" t="s">
        <v>358</v>
      </c>
      <c r="B427" s="118" t="s">
        <v>411</v>
      </c>
      <c r="C427" s="118" t="s">
        <v>493</v>
      </c>
      <c r="D427" s="118" t="s">
        <v>78</v>
      </c>
      <c r="E427" s="118" t="s">
        <v>622</v>
      </c>
      <c r="F427" s="118"/>
      <c r="G427" s="119">
        <f>G428</f>
        <v>200</v>
      </c>
      <c r="H427" s="141">
        <f t="shared" si="16"/>
        <v>0</v>
      </c>
      <c r="I427" s="119">
        <f>I428</f>
        <v>200</v>
      </c>
    </row>
    <row r="428" spans="1:9" s="219" customFormat="1" ht="12.75" customHeight="1" x14ac:dyDescent="0.2">
      <c r="A428" s="126" t="s">
        <v>303</v>
      </c>
      <c r="B428" s="127" t="s">
        <v>411</v>
      </c>
      <c r="C428" s="127" t="s">
        <v>493</v>
      </c>
      <c r="D428" s="127" t="s">
        <v>78</v>
      </c>
      <c r="E428" s="127" t="s">
        <v>622</v>
      </c>
      <c r="F428" s="127" t="s">
        <v>84</v>
      </c>
      <c r="G428" s="128">
        <f>G429</f>
        <v>200</v>
      </c>
      <c r="H428" s="141">
        <f t="shared" si="16"/>
        <v>0</v>
      </c>
      <c r="I428" s="128">
        <f>I429</f>
        <v>200</v>
      </c>
    </row>
    <row r="429" spans="1:9" s="219" customFormat="1" ht="12.75" customHeight="1" x14ac:dyDescent="0.2">
      <c r="A429" s="126" t="s">
        <v>85</v>
      </c>
      <c r="B429" s="127" t="s">
        <v>411</v>
      </c>
      <c r="C429" s="127" t="s">
        <v>493</v>
      </c>
      <c r="D429" s="127" t="s">
        <v>78</v>
      </c>
      <c r="E429" s="127" t="s">
        <v>622</v>
      </c>
      <c r="F429" s="127" t="s">
        <v>86</v>
      </c>
      <c r="G429" s="128">
        <v>200</v>
      </c>
      <c r="H429" s="141">
        <f t="shared" si="16"/>
        <v>0</v>
      </c>
      <c r="I429" s="128">
        <v>200</v>
      </c>
    </row>
    <row r="430" spans="1:9" s="193" customFormat="1" ht="24" customHeight="1" x14ac:dyDescent="0.2">
      <c r="A430" s="117" t="s">
        <v>359</v>
      </c>
      <c r="B430" s="118" t="s">
        <v>411</v>
      </c>
      <c r="C430" s="118" t="s">
        <v>493</v>
      </c>
      <c r="D430" s="118" t="s">
        <v>78</v>
      </c>
      <c r="E430" s="118" t="s">
        <v>623</v>
      </c>
      <c r="F430" s="118"/>
      <c r="G430" s="119">
        <f>G431</f>
        <v>500</v>
      </c>
      <c r="H430" s="141">
        <f t="shared" si="16"/>
        <v>0</v>
      </c>
      <c r="I430" s="119">
        <f>I431</f>
        <v>500</v>
      </c>
    </row>
    <row r="431" spans="1:9" s="193" customFormat="1" ht="12.75" customHeight="1" x14ac:dyDescent="0.2">
      <c r="A431" s="126" t="s">
        <v>303</v>
      </c>
      <c r="B431" s="127" t="s">
        <v>411</v>
      </c>
      <c r="C431" s="127" t="s">
        <v>493</v>
      </c>
      <c r="D431" s="127" t="s">
        <v>78</v>
      </c>
      <c r="E431" s="127" t="s">
        <v>623</v>
      </c>
      <c r="F431" s="127" t="s">
        <v>84</v>
      </c>
      <c r="G431" s="128">
        <f>G432</f>
        <v>500</v>
      </c>
      <c r="H431" s="141">
        <f t="shared" si="16"/>
        <v>0</v>
      </c>
      <c r="I431" s="128">
        <f>I432</f>
        <v>500</v>
      </c>
    </row>
    <row r="432" spans="1:9" s="193" customFormat="1" ht="12.75" customHeight="1" x14ac:dyDescent="0.2">
      <c r="A432" s="126" t="s">
        <v>85</v>
      </c>
      <c r="B432" s="127" t="s">
        <v>411</v>
      </c>
      <c r="C432" s="127" t="s">
        <v>493</v>
      </c>
      <c r="D432" s="127" t="s">
        <v>78</v>
      </c>
      <c r="E432" s="127" t="s">
        <v>623</v>
      </c>
      <c r="F432" s="127" t="s">
        <v>86</v>
      </c>
      <c r="G432" s="128">
        <v>500</v>
      </c>
      <c r="H432" s="141">
        <f t="shared" si="16"/>
        <v>0</v>
      </c>
      <c r="I432" s="128">
        <v>500</v>
      </c>
    </row>
    <row r="433" spans="1:9" s="193" customFormat="1" ht="24" customHeight="1" x14ac:dyDescent="0.2">
      <c r="A433" s="117" t="s">
        <v>456</v>
      </c>
      <c r="B433" s="118" t="s">
        <v>411</v>
      </c>
      <c r="C433" s="118" t="s">
        <v>493</v>
      </c>
      <c r="D433" s="118" t="s">
        <v>78</v>
      </c>
      <c r="E433" s="118" t="s">
        <v>624</v>
      </c>
      <c r="F433" s="118"/>
      <c r="G433" s="119">
        <f>G434</f>
        <v>100</v>
      </c>
      <c r="H433" s="141">
        <f t="shared" si="16"/>
        <v>0</v>
      </c>
      <c r="I433" s="119">
        <f>I434</f>
        <v>100</v>
      </c>
    </row>
    <row r="434" spans="1:9" s="193" customFormat="1" ht="12.75" customHeight="1" x14ac:dyDescent="0.2">
      <c r="A434" s="126" t="s">
        <v>303</v>
      </c>
      <c r="B434" s="127" t="s">
        <v>411</v>
      </c>
      <c r="C434" s="127" t="s">
        <v>493</v>
      </c>
      <c r="D434" s="127" t="s">
        <v>78</v>
      </c>
      <c r="E434" s="127" t="s">
        <v>624</v>
      </c>
      <c r="F434" s="127" t="s">
        <v>84</v>
      </c>
      <c r="G434" s="128">
        <f>G435</f>
        <v>100</v>
      </c>
      <c r="H434" s="141">
        <f t="shared" si="16"/>
        <v>0</v>
      </c>
      <c r="I434" s="128">
        <f>I435</f>
        <v>100</v>
      </c>
    </row>
    <row r="435" spans="1:9" s="193" customFormat="1" ht="12.75" customHeight="1" x14ac:dyDescent="0.2">
      <c r="A435" s="126" t="s">
        <v>85</v>
      </c>
      <c r="B435" s="127" t="s">
        <v>411</v>
      </c>
      <c r="C435" s="127" t="s">
        <v>493</v>
      </c>
      <c r="D435" s="127" t="s">
        <v>78</v>
      </c>
      <c r="E435" s="127" t="s">
        <v>624</v>
      </c>
      <c r="F435" s="127" t="s">
        <v>86</v>
      </c>
      <c r="G435" s="128">
        <v>100</v>
      </c>
      <c r="H435" s="141">
        <f t="shared" si="16"/>
        <v>0</v>
      </c>
      <c r="I435" s="128">
        <v>100</v>
      </c>
    </row>
    <row r="436" spans="1:9" s="193" customFormat="1" ht="12.75" customHeight="1" x14ac:dyDescent="0.2">
      <c r="A436" s="117" t="s">
        <v>342</v>
      </c>
      <c r="B436" s="118" t="s">
        <v>411</v>
      </c>
      <c r="C436" s="118" t="s">
        <v>493</v>
      </c>
      <c r="D436" s="118" t="s">
        <v>78</v>
      </c>
      <c r="E436" s="118" t="s">
        <v>625</v>
      </c>
      <c r="F436" s="118"/>
      <c r="G436" s="119">
        <f>G437</f>
        <v>300</v>
      </c>
      <c r="H436" s="141">
        <f t="shared" si="16"/>
        <v>0</v>
      </c>
      <c r="I436" s="119">
        <f>I437</f>
        <v>300</v>
      </c>
    </row>
    <row r="437" spans="1:9" s="193" customFormat="1" ht="12.75" customHeight="1" x14ac:dyDescent="0.2">
      <c r="A437" s="126" t="s">
        <v>303</v>
      </c>
      <c r="B437" s="127" t="s">
        <v>411</v>
      </c>
      <c r="C437" s="127" t="s">
        <v>493</v>
      </c>
      <c r="D437" s="127" t="s">
        <v>78</v>
      </c>
      <c r="E437" s="127" t="s">
        <v>625</v>
      </c>
      <c r="F437" s="127" t="s">
        <v>84</v>
      </c>
      <c r="G437" s="128">
        <f>G438</f>
        <v>300</v>
      </c>
      <c r="H437" s="141">
        <f t="shared" si="16"/>
        <v>0</v>
      </c>
      <c r="I437" s="128">
        <f>I438</f>
        <v>300</v>
      </c>
    </row>
    <row r="438" spans="1:9" s="193" customFormat="1" ht="12.75" customHeight="1" x14ac:dyDescent="0.2">
      <c r="A438" s="126" t="s">
        <v>85</v>
      </c>
      <c r="B438" s="127" t="s">
        <v>411</v>
      </c>
      <c r="C438" s="127" t="s">
        <v>493</v>
      </c>
      <c r="D438" s="127" t="s">
        <v>78</v>
      </c>
      <c r="E438" s="127" t="s">
        <v>625</v>
      </c>
      <c r="F438" s="127" t="s">
        <v>86</v>
      </c>
      <c r="G438" s="128">
        <v>300</v>
      </c>
      <c r="H438" s="141">
        <f t="shared" si="16"/>
        <v>0</v>
      </c>
      <c r="I438" s="128">
        <v>300</v>
      </c>
    </row>
    <row r="439" spans="1:9" s="193" customFormat="1" ht="27" customHeight="1" x14ac:dyDescent="0.2">
      <c r="A439" s="130" t="s">
        <v>270</v>
      </c>
      <c r="B439" s="121">
        <v>603</v>
      </c>
      <c r="C439" s="121" t="s">
        <v>493</v>
      </c>
      <c r="D439" s="121" t="s">
        <v>78</v>
      </c>
      <c r="E439" s="121" t="s">
        <v>272</v>
      </c>
      <c r="F439" s="121"/>
      <c r="G439" s="122">
        <f>G440</f>
        <v>4025</v>
      </c>
      <c r="H439" s="141">
        <f t="shared" si="16"/>
        <v>0</v>
      </c>
      <c r="I439" s="122">
        <f>I440</f>
        <v>4025</v>
      </c>
    </row>
    <row r="440" spans="1:9" s="193" customFormat="1" ht="24" customHeight="1" x14ac:dyDescent="0.2">
      <c r="A440" s="117" t="s">
        <v>271</v>
      </c>
      <c r="B440" s="118">
        <v>603</v>
      </c>
      <c r="C440" s="118" t="s">
        <v>493</v>
      </c>
      <c r="D440" s="118" t="s">
        <v>78</v>
      </c>
      <c r="E440" s="118" t="s">
        <v>272</v>
      </c>
      <c r="F440" s="118"/>
      <c r="G440" s="119">
        <f>G441</f>
        <v>4025</v>
      </c>
      <c r="H440" s="141">
        <f t="shared" si="16"/>
        <v>0</v>
      </c>
      <c r="I440" s="119">
        <f>I441</f>
        <v>4025</v>
      </c>
    </row>
    <row r="441" spans="1:9" s="193" customFormat="1" ht="24" customHeight="1" x14ac:dyDescent="0.2">
      <c r="A441" s="131" t="s">
        <v>412</v>
      </c>
      <c r="B441" s="132">
        <v>603</v>
      </c>
      <c r="C441" s="132" t="s">
        <v>493</v>
      </c>
      <c r="D441" s="132" t="s">
        <v>78</v>
      </c>
      <c r="E441" s="146" t="s">
        <v>272</v>
      </c>
      <c r="F441" s="132"/>
      <c r="G441" s="151">
        <f>G442+G445</f>
        <v>4025</v>
      </c>
      <c r="H441" s="141">
        <f t="shared" si="16"/>
        <v>0</v>
      </c>
      <c r="I441" s="151">
        <f>I442+I445</f>
        <v>4025</v>
      </c>
    </row>
    <row r="442" spans="1:9" s="193" customFormat="1" ht="12.75" customHeight="1" x14ac:dyDescent="0.2">
      <c r="A442" s="134" t="s">
        <v>394</v>
      </c>
      <c r="B442" s="118" t="s">
        <v>411</v>
      </c>
      <c r="C442" s="118" t="s">
        <v>493</v>
      </c>
      <c r="D442" s="118" t="s">
        <v>78</v>
      </c>
      <c r="E442" s="118" t="s">
        <v>72</v>
      </c>
      <c r="F442" s="118"/>
      <c r="G442" s="119">
        <f>G443</f>
        <v>3750</v>
      </c>
      <c r="H442" s="141">
        <f t="shared" si="16"/>
        <v>0</v>
      </c>
      <c r="I442" s="119">
        <f>I443</f>
        <v>3750</v>
      </c>
    </row>
    <row r="443" spans="1:9" s="193" customFormat="1" ht="36" customHeight="1" x14ac:dyDescent="0.2">
      <c r="A443" s="126" t="s">
        <v>79</v>
      </c>
      <c r="B443" s="127" t="s">
        <v>411</v>
      </c>
      <c r="C443" s="127" t="s">
        <v>493</v>
      </c>
      <c r="D443" s="127" t="s">
        <v>78</v>
      </c>
      <c r="E443" s="127" t="s">
        <v>72</v>
      </c>
      <c r="F443" s="127" t="s">
        <v>80</v>
      </c>
      <c r="G443" s="128">
        <f>G444</f>
        <v>3750</v>
      </c>
      <c r="H443" s="141">
        <f t="shared" si="16"/>
        <v>0</v>
      </c>
      <c r="I443" s="128">
        <f>I444</f>
        <v>3750</v>
      </c>
    </row>
    <row r="444" spans="1:9" s="193" customFormat="1" ht="12.75" customHeight="1" x14ac:dyDescent="0.2">
      <c r="A444" s="126" t="s">
        <v>81</v>
      </c>
      <c r="B444" s="127" t="s">
        <v>411</v>
      </c>
      <c r="C444" s="127" t="s">
        <v>493</v>
      </c>
      <c r="D444" s="127" t="s">
        <v>78</v>
      </c>
      <c r="E444" s="127" t="s">
        <v>72</v>
      </c>
      <c r="F444" s="127" t="s">
        <v>82</v>
      </c>
      <c r="G444" s="128">
        <f>2870+20+860</f>
        <v>3750</v>
      </c>
      <c r="H444" s="141">
        <f t="shared" si="16"/>
        <v>0</v>
      </c>
      <c r="I444" s="128">
        <f>2870+20+860</f>
        <v>3750</v>
      </c>
    </row>
    <row r="445" spans="1:9" s="193" customFormat="1" ht="12.75" customHeight="1" x14ac:dyDescent="0.2">
      <c r="A445" s="117" t="s">
        <v>83</v>
      </c>
      <c r="B445" s="118" t="s">
        <v>411</v>
      </c>
      <c r="C445" s="118" t="s">
        <v>493</v>
      </c>
      <c r="D445" s="118" t="s">
        <v>78</v>
      </c>
      <c r="E445" s="118" t="s">
        <v>73</v>
      </c>
      <c r="F445" s="118"/>
      <c r="G445" s="119">
        <f>G446+G448</f>
        <v>275</v>
      </c>
      <c r="H445" s="141">
        <f t="shared" si="16"/>
        <v>0</v>
      </c>
      <c r="I445" s="119">
        <f>I446+I448</f>
        <v>275</v>
      </c>
    </row>
    <row r="446" spans="1:9" s="193" customFormat="1" ht="12.75" customHeight="1" x14ac:dyDescent="0.2">
      <c r="A446" s="126" t="s">
        <v>303</v>
      </c>
      <c r="B446" s="127" t="s">
        <v>411</v>
      </c>
      <c r="C446" s="127" t="s">
        <v>493</v>
      </c>
      <c r="D446" s="127" t="s">
        <v>78</v>
      </c>
      <c r="E446" s="127" t="s">
        <v>73</v>
      </c>
      <c r="F446" s="127" t="s">
        <v>84</v>
      </c>
      <c r="G446" s="128">
        <f>G447</f>
        <v>235</v>
      </c>
      <c r="H446" s="141">
        <f t="shared" si="16"/>
        <v>0</v>
      </c>
      <c r="I446" s="128">
        <f>I447</f>
        <v>235</v>
      </c>
    </row>
    <row r="447" spans="1:9" s="193" customFormat="1" ht="12.75" customHeight="1" x14ac:dyDescent="0.2">
      <c r="A447" s="126" t="s">
        <v>85</v>
      </c>
      <c r="B447" s="127" t="s">
        <v>411</v>
      </c>
      <c r="C447" s="127" t="s">
        <v>493</v>
      </c>
      <c r="D447" s="127" t="s">
        <v>78</v>
      </c>
      <c r="E447" s="127" t="s">
        <v>73</v>
      </c>
      <c r="F447" s="127" t="s">
        <v>86</v>
      </c>
      <c r="G447" s="128">
        <f>85+100+50</f>
        <v>235</v>
      </c>
      <c r="H447" s="141">
        <f t="shared" si="16"/>
        <v>0</v>
      </c>
      <c r="I447" s="128">
        <f>85+100+50</f>
        <v>235</v>
      </c>
    </row>
    <row r="448" spans="1:9" s="193" customFormat="1" ht="12.75" customHeight="1" x14ac:dyDescent="0.2">
      <c r="A448" s="126" t="s">
        <v>87</v>
      </c>
      <c r="B448" s="127" t="s">
        <v>411</v>
      </c>
      <c r="C448" s="127" t="s">
        <v>493</v>
      </c>
      <c r="D448" s="127" t="s">
        <v>78</v>
      </c>
      <c r="E448" s="127" t="s">
        <v>73</v>
      </c>
      <c r="F448" s="127" t="s">
        <v>88</v>
      </c>
      <c r="G448" s="128">
        <f>G449</f>
        <v>40</v>
      </c>
      <c r="H448" s="141">
        <f t="shared" si="16"/>
        <v>0</v>
      </c>
      <c r="I448" s="128">
        <f>I449</f>
        <v>40</v>
      </c>
    </row>
    <row r="449" spans="1:9" s="193" customFormat="1" ht="12.75" customHeight="1" x14ac:dyDescent="0.2">
      <c r="A449" s="126" t="s">
        <v>519</v>
      </c>
      <c r="B449" s="127" t="s">
        <v>411</v>
      </c>
      <c r="C449" s="127" t="s">
        <v>493</v>
      </c>
      <c r="D449" s="127" t="s">
        <v>78</v>
      </c>
      <c r="E449" s="127" t="s">
        <v>73</v>
      </c>
      <c r="F449" s="127" t="s">
        <v>89</v>
      </c>
      <c r="G449" s="128">
        <v>40</v>
      </c>
      <c r="H449" s="141">
        <f t="shared" si="16"/>
        <v>0</v>
      </c>
      <c r="I449" s="128">
        <v>40</v>
      </c>
    </row>
    <row r="450" spans="1:9" s="193" customFormat="1" ht="31.5" customHeight="1" x14ac:dyDescent="0.2">
      <c r="A450" s="120" t="s">
        <v>142</v>
      </c>
      <c r="B450" s="123" t="s">
        <v>141</v>
      </c>
      <c r="C450" s="124"/>
      <c r="D450" s="124"/>
      <c r="E450" s="124"/>
      <c r="F450" s="124"/>
      <c r="G450" s="125">
        <f>G451+G461</f>
        <v>389255</v>
      </c>
      <c r="H450" s="141">
        <f t="shared" si="16"/>
        <v>66345.551799999957</v>
      </c>
      <c r="I450" s="125">
        <f>I451+I461+I516</f>
        <v>455600.55179999996</v>
      </c>
    </row>
    <row r="451" spans="1:9" s="193" customFormat="1" ht="12.75" customHeight="1" x14ac:dyDescent="0.2">
      <c r="A451" s="117" t="s">
        <v>365</v>
      </c>
      <c r="B451" s="118" t="s">
        <v>141</v>
      </c>
      <c r="C451" s="118" t="s">
        <v>78</v>
      </c>
      <c r="D451" s="118" t="s">
        <v>77</v>
      </c>
      <c r="E451" s="118"/>
      <c r="F451" s="118"/>
      <c r="G451" s="119">
        <f>G452</f>
        <v>6509</v>
      </c>
      <c r="H451" s="141">
        <f t="shared" si="16"/>
        <v>0</v>
      </c>
      <c r="I451" s="119">
        <f>I452</f>
        <v>6509</v>
      </c>
    </row>
    <row r="452" spans="1:9" s="193" customFormat="1" ht="12.75" customHeight="1" x14ac:dyDescent="0.2">
      <c r="A452" s="117" t="s">
        <v>375</v>
      </c>
      <c r="B452" s="118" t="s">
        <v>141</v>
      </c>
      <c r="C452" s="118" t="s">
        <v>78</v>
      </c>
      <c r="D452" s="118" t="s">
        <v>495</v>
      </c>
      <c r="E452" s="118"/>
      <c r="F452" s="118"/>
      <c r="G452" s="119">
        <f>G453</f>
        <v>6509</v>
      </c>
      <c r="H452" s="141">
        <f t="shared" si="16"/>
        <v>0</v>
      </c>
      <c r="I452" s="119">
        <f>I453</f>
        <v>6509</v>
      </c>
    </row>
    <row r="453" spans="1:9" s="193" customFormat="1" ht="27" customHeight="1" x14ac:dyDescent="0.2">
      <c r="A453" s="130" t="s">
        <v>627</v>
      </c>
      <c r="B453" s="121" t="s">
        <v>141</v>
      </c>
      <c r="C453" s="121" t="s">
        <v>78</v>
      </c>
      <c r="D453" s="121" t="s">
        <v>495</v>
      </c>
      <c r="E453" s="156" t="s">
        <v>256</v>
      </c>
      <c r="F453" s="121"/>
      <c r="G453" s="122">
        <f>G454</f>
        <v>6509</v>
      </c>
      <c r="H453" s="141">
        <f t="shared" si="16"/>
        <v>0</v>
      </c>
      <c r="I453" s="122">
        <f>I454</f>
        <v>6509</v>
      </c>
    </row>
    <row r="454" spans="1:9" s="193" customFormat="1" ht="12.75" customHeight="1" x14ac:dyDescent="0.2">
      <c r="A454" s="117" t="s">
        <v>261</v>
      </c>
      <c r="B454" s="118" t="s">
        <v>141</v>
      </c>
      <c r="C454" s="118" t="s">
        <v>78</v>
      </c>
      <c r="D454" s="118" t="s">
        <v>495</v>
      </c>
      <c r="E454" s="118" t="s">
        <v>628</v>
      </c>
      <c r="F454" s="118"/>
      <c r="G454" s="119">
        <f>G455+G457+G459</f>
        <v>6509</v>
      </c>
      <c r="H454" s="141">
        <f t="shared" si="16"/>
        <v>0</v>
      </c>
      <c r="I454" s="119">
        <f>I455+I457+I459</f>
        <v>6509</v>
      </c>
    </row>
    <row r="455" spans="1:9" s="193" customFormat="1" ht="36" customHeight="1" x14ac:dyDescent="0.2">
      <c r="A455" s="126" t="s">
        <v>79</v>
      </c>
      <c r="B455" s="127" t="s">
        <v>141</v>
      </c>
      <c r="C455" s="127" t="s">
        <v>78</v>
      </c>
      <c r="D455" s="127" t="s">
        <v>495</v>
      </c>
      <c r="E455" s="127" t="s">
        <v>628</v>
      </c>
      <c r="F455" s="127" t="s">
        <v>80</v>
      </c>
      <c r="G455" s="128">
        <f>G456</f>
        <v>5700</v>
      </c>
      <c r="H455" s="141">
        <f t="shared" si="16"/>
        <v>0.72544999999990978</v>
      </c>
      <c r="I455" s="128">
        <f>I456</f>
        <v>5700.7254499999999</v>
      </c>
    </row>
    <row r="456" spans="1:9" s="193" customFormat="1" ht="12.75" customHeight="1" x14ac:dyDescent="0.2">
      <c r="A456" s="126" t="s">
        <v>491</v>
      </c>
      <c r="B456" s="127" t="s">
        <v>141</v>
      </c>
      <c r="C456" s="127" t="s">
        <v>78</v>
      </c>
      <c r="D456" s="127" t="s">
        <v>495</v>
      </c>
      <c r="E456" s="127" t="s">
        <v>628</v>
      </c>
      <c r="F456" s="127" t="s">
        <v>492</v>
      </c>
      <c r="G456" s="128">
        <f>4380+1320</f>
        <v>5700</v>
      </c>
      <c r="H456" s="141">
        <f t="shared" si="16"/>
        <v>0.72544999999990978</v>
      </c>
      <c r="I456" s="128">
        <f>4380+1320+0.72545</f>
        <v>5700.7254499999999</v>
      </c>
    </row>
    <row r="457" spans="1:9" s="193" customFormat="1" ht="12.75" customHeight="1" x14ac:dyDescent="0.2">
      <c r="A457" s="126" t="s">
        <v>303</v>
      </c>
      <c r="B457" s="127" t="s">
        <v>141</v>
      </c>
      <c r="C457" s="127" t="s">
        <v>78</v>
      </c>
      <c r="D457" s="127" t="s">
        <v>495</v>
      </c>
      <c r="E457" s="127" t="s">
        <v>628</v>
      </c>
      <c r="F457" s="127" t="s">
        <v>84</v>
      </c>
      <c r="G457" s="128">
        <f>G458</f>
        <v>784</v>
      </c>
      <c r="H457" s="141">
        <f t="shared" si="16"/>
        <v>-0.72545000000002346</v>
      </c>
      <c r="I457" s="128">
        <f>I458</f>
        <v>783.27454999999998</v>
      </c>
    </row>
    <row r="458" spans="1:9" s="193" customFormat="1" ht="12.75" customHeight="1" x14ac:dyDescent="0.2">
      <c r="A458" s="126" t="s">
        <v>85</v>
      </c>
      <c r="B458" s="127" t="s">
        <v>141</v>
      </c>
      <c r="C458" s="127" t="s">
        <v>78</v>
      </c>
      <c r="D458" s="127" t="s">
        <v>495</v>
      </c>
      <c r="E458" s="127" t="s">
        <v>628</v>
      </c>
      <c r="F458" s="127" t="s">
        <v>86</v>
      </c>
      <c r="G458" s="128">
        <f>24.2+75+53.4+198.4+433</f>
        <v>784</v>
      </c>
      <c r="H458" s="141">
        <f t="shared" si="16"/>
        <v>-0.72545000000002346</v>
      </c>
      <c r="I458" s="128">
        <f>24.2+75+53.4+198.4+433-0.72545</f>
        <v>783.27454999999998</v>
      </c>
    </row>
    <row r="459" spans="1:9" s="193" customFormat="1" ht="12.75" customHeight="1" x14ac:dyDescent="0.2">
      <c r="A459" s="126" t="s">
        <v>87</v>
      </c>
      <c r="B459" s="127" t="s">
        <v>141</v>
      </c>
      <c r="C459" s="127" t="s">
        <v>78</v>
      </c>
      <c r="D459" s="127" t="s">
        <v>495</v>
      </c>
      <c r="E459" s="127" t="s">
        <v>628</v>
      </c>
      <c r="F459" s="127" t="s">
        <v>88</v>
      </c>
      <c r="G459" s="128">
        <f>G460</f>
        <v>25</v>
      </c>
      <c r="H459" s="141">
        <f t="shared" si="16"/>
        <v>0</v>
      </c>
      <c r="I459" s="128">
        <f>I460</f>
        <v>25</v>
      </c>
    </row>
    <row r="460" spans="1:9" s="193" customFormat="1" ht="12.75" customHeight="1" x14ac:dyDescent="0.2">
      <c r="A460" s="126" t="s">
        <v>156</v>
      </c>
      <c r="B460" s="127" t="s">
        <v>141</v>
      </c>
      <c r="C460" s="127" t="s">
        <v>78</v>
      </c>
      <c r="D460" s="127" t="s">
        <v>495</v>
      </c>
      <c r="E460" s="127" t="s">
        <v>628</v>
      </c>
      <c r="F460" s="127" t="s">
        <v>89</v>
      </c>
      <c r="G460" s="128">
        <v>25</v>
      </c>
      <c r="H460" s="141">
        <f t="shared" si="16"/>
        <v>0</v>
      </c>
      <c r="I460" s="128">
        <v>25</v>
      </c>
    </row>
    <row r="461" spans="1:9" s="193" customFormat="1" ht="12.75" customHeight="1" x14ac:dyDescent="0.2">
      <c r="A461" s="117" t="s">
        <v>377</v>
      </c>
      <c r="B461" s="118" t="s">
        <v>141</v>
      </c>
      <c r="C461" s="118" t="s">
        <v>435</v>
      </c>
      <c r="D461" s="118" t="s">
        <v>77</v>
      </c>
      <c r="E461" s="118"/>
      <c r="F461" s="118"/>
      <c r="G461" s="119">
        <f>G462+G504</f>
        <v>382746</v>
      </c>
      <c r="H461" s="141">
        <f t="shared" si="16"/>
        <v>65993.976799999946</v>
      </c>
      <c r="I461" s="119">
        <f>I462+I504</f>
        <v>448739.97679999995</v>
      </c>
    </row>
    <row r="462" spans="1:9" s="193" customFormat="1" ht="12.75" customHeight="1" x14ac:dyDescent="0.2">
      <c r="A462" s="117" t="s">
        <v>381</v>
      </c>
      <c r="B462" s="118" t="s">
        <v>141</v>
      </c>
      <c r="C462" s="118" t="s">
        <v>435</v>
      </c>
      <c r="D462" s="118" t="s">
        <v>488</v>
      </c>
      <c r="E462" s="118"/>
      <c r="F462" s="118"/>
      <c r="G462" s="119">
        <f>G463+G497</f>
        <v>376083</v>
      </c>
      <c r="H462" s="141">
        <f t="shared" si="16"/>
        <v>65993.976799999946</v>
      </c>
      <c r="I462" s="119">
        <f>I463+I497</f>
        <v>442076.97679999995</v>
      </c>
    </row>
    <row r="463" spans="1:9" s="193" customFormat="1" ht="27" customHeight="1" x14ac:dyDescent="0.2">
      <c r="A463" s="130" t="s">
        <v>627</v>
      </c>
      <c r="B463" s="121" t="s">
        <v>141</v>
      </c>
      <c r="C463" s="121" t="s">
        <v>435</v>
      </c>
      <c r="D463" s="121" t="s">
        <v>488</v>
      </c>
      <c r="E463" s="156" t="s">
        <v>256</v>
      </c>
      <c r="F463" s="121"/>
      <c r="G463" s="122">
        <f>G464+G467+G470+G473+G476+G479+G482+G485+G488+G491+G494</f>
        <v>368083</v>
      </c>
      <c r="H463" s="141">
        <f t="shared" si="16"/>
        <v>-19924.003000000026</v>
      </c>
      <c r="I463" s="122">
        <f>I464+I467+I470+I473+I476+I479+I482+I485+I488+I491+I494</f>
        <v>348158.99699999997</v>
      </c>
    </row>
    <row r="464" spans="1:9" s="193" customFormat="1" ht="12.75" customHeight="1" x14ac:dyDescent="0.2">
      <c r="A464" s="148" t="s">
        <v>629</v>
      </c>
      <c r="B464" s="118" t="s">
        <v>141</v>
      </c>
      <c r="C464" s="118" t="s">
        <v>435</v>
      </c>
      <c r="D464" s="118" t="s">
        <v>488</v>
      </c>
      <c r="E464" s="118" t="s">
        <v>630</v>
      </c>
      <c r="F464" s="118"/>
      <c r="G464" s="119">
        <f>G465</f>
        <v>31000</v>
      </c>
      <c r="H464" s="141">
        <f t="shared" si="16"/>
        <v>-16715.2</v>
      </c>
      <c r="I464" s="119">
        <f>I465</f>
        <v>14284.8</v>
      </c>
    </row>
    <row r="465" spans="1:9" s="193" customFormat="1" ht="12.75" customHeight="1" x14ac:dyDescent="0.2">
      <c r="A465" s="126" t="s">
        <v>303</v>
      </c>
      <c r="B465" s="127" t="s">
        <v>141</v>
      </c>
      <c r="C465" s="127" t="s">
        <v>435</v>
      </c>
      <c r="D465" s="127" t="s">
        <v>488</v>
      </c>
      <c r="E465" s="127" t="s">
        <v>630</v>
      </c>
      <c r="F465" s="127" t="s">
        <v>84</v>
      </c>
      <c r="G465" s="128">
        <f>G466</f>
        <v>31000</v>
      </c>
      <c r="H465" s="141">
        <f t="shared" si="16"/>
        <v>-16715.2</v>
      </c>
      <c r="I465" s="128">
        <f>I466</f>
        <v>14284.8</v>
      </c>
    </row>
    <row r="466" spans="1:9" s="193" customFormat="1" ht="12.75" customHeight="1" x14ac:dyDescent="0.2">
      <c r="A466" s="126" t="s">
        <v>85</v>
      </c>
      <c r="B466" s="127" t="s">
        <v>141</v>
      </c>
      <c r="C466" s="127" t="s">
        <v>435</v>
      </c>
      <c r="D466" s="127" t="s">
        <v>488</v>
      </c>
      <c r="E466" s="127" t="s">
        <v>630</v>
      </c>
      <c r="F466" s="127" t="s">
        <v>86</v>
      </c>
      <c r="G466" s="128">
        <v>31000</v>
      </c>
      <c r="H466" s="141">
        <f t="shared" si="16"/>
        <v>-16715.2</v>
      </c>
      <c r="I466" s="128">
        <f>31000-0.5-6714.7-10000</f>
        <v>14284.8</v>
      </c>
    </row>
    <row r="467" spans="1:9" s="193" customFormat="1" ht="12.75" customHeight="1" x14ac:dyDescent="0.2">
      <c r="A467" s="117" t="s">
        <v>631</v>
      </c>
      <c r="B467" s="118" t="s">
        <v>141</v>
      </c>
      <c r="C467" s="118" t="s">
        <v>435</v>
      </c>
      <c r="D467" s="118" t="s">
        <v>488</v>
      </c>
      <c r="E467" s="118" t="s">
        <v>632</v>
      </c>
      <c r="F467" s="118"/>
      <c r="G467" s="119">
        <f>G468</f>
        <v>2000</v>
      </c>
      <c r="H467" s="141">
        <f t="shared" si="16"/>
        <v>0</v>
      </c>
      <c r="I467" s="119">
        <f>I468</f>
        <v>2000</v>
      </c>
    </row>
    <row r="468" spans="1:9" s="193" customFormat="1" ht="12.75" customHeight="1" x14ac:dyDescent="0.2">
      <c r="A468" s="126" t="s">
        <v>303</v>
      </c>
      <c r="B468" s="127" t="s">
        <v>141</v>
      </c>
      <c r="C468" s="127" t="s">
        <v>435</v>
      </c>
      <c r="D468" s="127" t="s">
        <v>488</v>
      </c>
      <c r="E468" s="127" t="s">
        <v>632</v>
      </c>
      <c r="F468" s="127" t="s">
        <v>84</v>
      </c>
      <c r="G468" s="128">
        <f>G469</f>
        <v>2000</v>
      </c>
      <c r="H468" s="141">
        <f t="shared" si="16"/>
        <v>0</v>
      </c>
      <c r="I468" s="128">
        <f>I469</f>
        <v>2000</v>
      </c>
    </row>
    <row r="469" spans="1:9" s="193" customFormat="1" ht="12.75" customHeight="1" x14ac:dyDescent="0.2">
      <c r="A469" s="126" t="s">
        <v>85</v>
      </c>
      <c r="B469" s="127" t="s">
        <v>141</v>
      </c>
      <c r="C469" s="127" t="s">
        <v>435</v>
      </c>
      <c r="D469" s="127" t="s">
        <v>488</v>
      </c>
      <c r="E469" s="127" t="s">
        <v>632</v>
      </c>
      <c r="F469" s="127" t="s">
        <v>86</v>
      </c>
      <c r="G469" s="128">
        <v>2000</v>
      </c>
      <c r="H469" s="141">
        <f t="shared" si="16"/>
        <v>0</v>
      </c>
      <c r="I469" s="128">
        <v>2000</v>
      </c>
    </row>
    <row r="470" spans="1:9" s="193" customFormat="1" ht="12.75" customHeight="1" x14ac:dyDescent="0.2">
      <c r="A470" s="117" t="s">
        <v>633</v>
      </c>
      <c r="B470" s="118" t="s">
        <v>141</v>
      </c>
      <c r="C470" s="118" t="s">
        <v>435</v>
      </c>
      <c r="D470" s="118" t="s">
        <v>488</v>
      </c>
      <c r="E470" s="118" t="s">
        <v>634</v>
      </c>
      <c r="F470" s="118"/>
      <c r="G470" s="119">
        <f>G471</f>
        <v>1000</v>
      </c>
      <c r="H470" s="141">
        <f t="shared" si="16"/>
        <v>0</v>
      </c>
      <c r="I470" s="119">
        <f>I471</f>
        <v>1000</v>
      </c>
    </row>
    <row r="471" spans="1:9" s="193" customFormat="1" ht="12.75" customHeight="1" x14ac:dyDescent="0.2">
      <c r="A471" s="126" t="s">
        <v>303</v>
      </c>
      <c r="B471" s="127" t="s">
        <v>141</v>
      </c>
      <c r="C471" s="127" t="s">
        <v>435</v>
      </c>
      <c r="D471" s="127" t="s">
        <v>488</v>
      </c>
      <c r="E471" s="127" t="s">
        <v>634</v>
      </c>
      <c r="F471" s="127" t="s">
        <v>84</v>
      </c>
      <c r="G471" s="128">
        <f>G472</f>
        <v>1000</v>
      </c>
      <c r="H471" s="141">
        <f t="shared" si="16"/>
        <v>0</v>
      </c>
      <c r="I471" s="128">
        <f>I472</f>
        <v>1000</v>
      </c>
    </row>
    <row r="472" spans="1:9" s="193" customFormat="1" ht="12.75" customHeight="1" x14ac:dyDescent="0.2">
      <c r="A472" s="126" t="s">
        <v>85</v>
      </c>
      <c r="B472" s="127" t="s">
        <v>141</v>
      </c>
      <c r="C472" s="127" t="s">
        <v>435</v>
      </c>
      <c r="D472" s="127" t="s">
        <v>488</v>
      </c>
      <c r="E472" s="127" t="s">
        <v>634</v>
      </c>
      <c r="F472" s="127" t="s">
        <v>86</v>
      </c>
      <c r="G472" s="128">
        <v>1000</v>
      </c>
      <c r="H472" s="141">
        <f t="shared" si="16"/>
        <v>0</v>
      </c>
      <c r="I472" s="128">
        <v>1000</v>
      </c>
    </row>
    <row r="473" spans="1:9" s="193" customFormat="1" ht="12.75" customHeight="1" x14ac:dyDescent="0.2">
      <c r="A473" s="148" t="s">
        <v>351</v>
      </c>
      <c r="B473" s="118" t="s">
        <v>141</v>
      </c>
      <c r="C473" s="118" t="s">
        <v>435</v>
      </c>
      <c r="D473" s="118" t="s">
        <v>488</v>
      </c>
      <c r="E473" s="118" t="s">
        <v>635</v>
      </c>
      <c r="F473" s="118"/>
      <c r="G473" s="119">
        <f>G474</f>
        <v>2000</v>
      </c>
      <c r="H473" s="141">
        <f t="shared" si="16"/>
        <v>-1000</v>
      </c>
      <c r="I473" s="119">
        <f>I474</f>
        <v>1000</v>
      </c>
    </row>
    <row r="474" spans="1:9" s="193" customFormat="1" ht="12.75" customHeight="1" x14ac:dyDescent="0.2">
      <c r="A474" s="126" t="s">
        <v>303</v>
      </c>
      <c r="B474" s="127" t="s">
        <v>141</v>
      </c>
      <c r="C474" s="127" t="s">
        <v>435</v>
      </c>
      <c r="D474" s="127" t="s">
        <v>488</v>
      </c>
      <c r="E474" s="127" t="s">
        <v>635</v>
      </c>
      <c r="F474" s="127" t="s">
        <v>84</v>
      </c>
      <c r="G474" s="128">
        <f>G475</f>
        <v>2000</v>
      </c>
      <c r="H474" s="141">
        <f t="shared" si="16"/>
        <v>-1000</v>
      </c>
      <c r="I474" s="128">
        <f>I475</f>
        <v>1000</v>
      </c>
    </row>
    <row r="475" spans="1:9" s="193" customFormat="1" ht="12.75" customHeight="1" x14ac:dyDescent="0.2">
      <c r="A475" s="126" t="s">
        <v>85</v>
      </c>
      <c r="B475" s="127" t="s">
        <v>141</v>
      </c>
      <c r="C475" s="127" t="s">
        <v>435</v>
      </c>
      <c r="D475" s="127" t="s">
        <v>488</v>
      </c>
      <c r="E475" s="127" t="s">
        <v>635</v>
      </c>
      <c r="F475" s="127" t="s">
        <v>86</v>
      </c>
      <c r="G475" s="128">
        <v>2000</v>
      </c>
      <c r="H475" s="141">
        <f t="shared" si="16"/>
        <v>-1000</v>
      </c>
      <c r="I475" s="128">
        <f>2000-1000</f>
        <v>1000</v>
      </c>
    </row>
    <row r="476" spans="1:9" s="193" customFormat="1" ht="12.75" customHeight="1" x14ac:dyDescent="0.2">
      <c r="A476" s="117" t="s">
        <v>352</v>
      </c>
      <c r="B476" s="118" t="s">
        <v>141</v>
      </c>
      <c r="C476" s="118" t="s">
        <v>435</v>
      </c>
      <c r="D476" s="118" t="s">
        <v>488</v>
      </c>
      <c r="E476" s="118" t="s">
        <v>636</v>
      </c>
      <c r="F476" s="118"/>
      <c r="G476" s="119">
        <f>G477</f>
        <v>2000</v>
      </c>
      <c r="H476" s="141">
        <f t="shared" si="16"/>
        <v>0</v>
      </c>
      <c r="I476" s="119">
        <f>I477</f>
        <v>2000</v>
      </c>
    </row>
    <row r="477" spans="1:9" s="193" customFormat="1" ht="12.75" customHeight="1" x14ac:dyDescent="0.2">
      <c r="A477" s="126" t="s">
        <v>303</v>
      </c>
      <c r="B477" s="127" t="s">
        <v>141</v>
      </c>
      <c r="C477" s="127" t="s">
        <v>435</v>
      </c>
      <c r="D477" s="127" t="s">
        <v>488</v>
      </c>
      <c r="E477" s="127" t="s">
        <v>636</v>
      </c>
      <c r="F477" s="127" t="s">
        <v>84</v>
      </c>
      <c r="G477" s="128">
        <f>G478</f>
        <v>2000</v>
      </c>
      <c r="H477" s="141">
        <f t="shared" si="16"/>
        <v>0</v>
      </c>
      <c r="I477" s="128">
        <f>I478</f>
        <v>2000</v>
      </c>
    </row>
    <row r="478" spans="1:9" s="193" customFormat="1" ht="12.75" customHeight="1" x14ac:dyDescent="0.2">
      <c r="A478" s="126" t="s">
        <v>85</v>
      </c>
      <c r="B478" s="127" t="s">
        <v>141</v>
      </c>
      <c r="C478" s="127" t="s">
        <v>435</v>
      </c>
      <c r="D478" s="127" t="s">
        <v>488</v>
      </c>
      <c r="E478" s="127" t="s">
        <v>636</v>
      </c>
      <c r="F478" s="127" t="s">
        <v>86</v>
      </c>
      <c r="G478" s="128">
        <v>2000</v>
      </c>
      <c r="H478" s="141">
        <f t="shared" si="16"/>
        <v>0</v>
      </c>
      <c r="I478" s="128">
        <v>2000</v>
      </c>
    </row>
    <row r="479" spans="1:9" s="193" customFormat="1" ht="24" customHeight="1" x14ac:dyDescent="0.2">
      <c r="A479" s="148" t="s">
        <v>339</v>
      </c>
      <c r="B479" s="118" t="s">
        <v>141</v>
      </c>
      <c r="C479" s="118" t="s">
        <v>435</v>
      </c>
      <c r="D479" s="118" t="s">
        <v>488</v>
      </c>
      <c r="E479" s="118" t="s">
        <v>637</v>
      </c>
      <c r="F479" s="118"/>
      <c r="G479" s="119">
        <f>G480</f>
        <v>2000</v>
      </c>
      <c r="H479" s="141">
        <f t="shared" si="16"/>
        <v>0</v>
      </c>
      <c r="I479" s="119">
        <f>I480</f>
        <v>2000</v>
      </c>
    </row>
    <row r="480" spans="1:9" s="193" customFormat="1" ht="12.75" customHeight="1" x14ac:dyDescent="0.2">
      <c r="A480" s="126" t="s">
        <v>303</v>
      </c>
      <c r="B480" s="127" t="s">
        <v>141</v>
      </c>
      <c r="C480" s="127" t="s">
        <v>435</v>
      </c>
      <c r="D480" s="127" t="s">
        <v>488</v>
      </c>
      <c r="E480" s="127" t="s">
        <v>637</v>
      </c>
      <c r="F480" s="127" t="s">
        <v>84</v>
      </c>
      <c r="G480" s="128">
        <f>G481</f>
        <v>2000</v>
      </c>
      <c r="H480" s="141">
        <f t="shared" si="16"/>
        <v>0</v>
      </c>
      <c r="I480" s="128">
        <f>I481</f>
        <v>2000</v>
      </c>
    </row>
    <row r="481" spans="1:9" s="193" customFormat="1" ht="12.75" customHeight="1" x14ac:dyDescent="0.2">
      <c r="A481" s="126" t="s">
        <v>85</v>
      </c>
      <c r="B481" s="127" t="s">
        <v>141</v>
      </c>
      <c r="C481" s="127" t="s">
        <v>435</v>
      </c>
      <c r="D481" s="127" t="s">
        <v>488</v>
      </c>
      <c r="E481" s="127" t="s">
        <v>637</v>
      </c>
      <c r="F481" s="127" t="s">
        <v>86</v>
      </c>
      <c r="G481" s="128">
        <v>2000</v>
      </c>
      <c r="H481" s="141">
        <f t="shared" si="16"/>
        <v>0</v>
      </c>
      <c r="I481" s="128">
        <v>2000</v>
      </c>
    </row>
    <row r="482" spans="1:9" s="193" customFormat="1" ht="12.75" customHeight="1" x14ac:dyDescent="0.2">
      <c r="A482" s="148" t="s">
        <v>340</v>
      </c>
      <c r="B482" s="118" t="s">
        <v>141</v>
      </c>
      <c r="C482" s="118" t="s">
        <v>435</v>
      </c>
      <c r="D482" s="118" t="s">
        <v>488</v>
      </c>
      <c r="E482" s="157" t="s">
        <v>638</v>
      </c>
      <c r="F482" s="157"/>
      <c r="G482" s="119">
        <f>G483</f>
        <v>2000</v>
      </c>
      <c r="H482" s="141">
        <f t="shared" si="16"/>
        <v>0</v>
      </c>
      <c r="I482" s="119">
        <f>I483</f>
        <v>2000</v>
      </c>
    </row>
    <row r="483" spans="1:9" s="193" customFormat="1" ht="12.75" customHeight="1" x14ac:dyDescent="0.2">
      <c r="A483" s="126" t="s">
        <v>163</v>
      </c>
      <c r="B483" s="127" t="s">
        <v>141</v>
      </c>
      <c r="C483" s="127" t="s">
        <v>435</v>
      </c>
      <c r="D483" s="127" t="s">
        <v>488</v>
      </c>
      <c r="E483" s="144" t="s">
        <v>638</v>
      </c>
      <c r="F483" s="127" t="s">
        <v>84</v>
      </c>
      <c r="G483" s="128">
        <f>G484</f>
        <v>2000</v>
      </c>
      <c r="H483" s="141">
        <f t="shared" si="16"/>
        <v>0</v>
      </c>
      <c r="I483" s="128">
        <f>I484</f>
        <v>2000</v>
      </c>
    </row>
    <row r="484" spans="1:9" s="193" customFormat="1" ht="12.75" customHeight="1" x14ac:dyDescent="0.2">
      <c r="A484" s="126" t="s">
        <v>85</v>
      </c>
      <c r="B484" s="127" t="s">
        <v>141</v>
      </c>
      <c r="C484" s="127" t="s">
        <v>435</v>
      </c>
      <c r="D484" s="127" t="s">
        <v>488</v>
      </c>
      <c r="E484" s="144" t="s">
        <v>638</v>
      </c>
      <c r="F484" s="127" t="s">
        <v>86</v>
      </c>
      <c r="G484" s="128">
        <v>2000</v>
      </c>
      <c r="H484" s="141">
        <f t="shared" si="16"/>
        <v>0</v>
      </c>
      <c r="I484" s="128">
        <v>2000</v>
      </c>
    </row>
    <row r="485" spans="1:9" s="193" customFormat="1" ht="12.75" customHeight="1" x14ac:dyDescent="0.2">
      <c r="A485" s="117" t="s">
        <v>243</v>
      </c>
      <c r="B485" s="118" t="s">
        <v>141</v>
      </c>
      <c r="C485" s="118" t="s">
        <v>435</v>
      </c>
      <c r="D485" s="118" t="s">
        <v>488</v>
      </c>
      <c r="E485" s="118" t="s">
        <v>639</v>
      </c>
      <c r="F485" s="118"/>
      <c r="G485" s="119">
        <f>G486</f>
        <v>80000</v>
      </c>
      <c r="H485" s="141">
        <f t="shared" si="16"/>
        <v>0</v>
      </c>
      <c r="I485" s="119">
        <f>I486</f>
        <v>80000</v>
      </c>
    </row>
    <row r="486" spans="1:9" s="193" customFormat="1" ht="12.75" customHeight="1" x14ac:dyDescent="0.2">
      <c r="A486" s="126" t="s">
        <v>303</v>
      </c>
      <c r="B486" s="127" t="s">
        <v>141</v>
      </c>
      <c r="C486" s="127" t="s">
        <v>435</v>
      </c>
      <c r="D486" s="127" t="s">
        <v>488</v>
      </c>
      <c r="E486" s="127" t="s">
        <v>639</v>
      </c>
      <c r="F486" s="127" t="s">
        <v>84</v>
      </c>
      <c r="G486" s="128">
        <f>G487</f>
        <v>80000</v>
      </c>
      <c r="H486" s="141">
        <f t="shared" si="16"/>
        <v>0</v>
      </c>
      <c r="I486" s="128">
        <f>I487</f>
        <v>80000</v>
      </c>
    </row>
    <row r="487" spans="1:9" s="193" customFormat="1" ht="12.75" customHeight="1" x14ac:dyDescent="0.2">
      <c r="A487" s="126" t="s">
        <v>85</v>
      </c>
      <c r="B487" s="127" t="s">
        <v>141</v>
      </c>
      <c r="C487" s="127" t="s">
        <v>435</v>
      </c>
      <c r="D487" s="127" t="s">
        <v>488</v>
      </c>
      <c r="E487" s="127" t="s">
        <v>639</v>
      </c>
      <c r="F487" s="127" t="s">
        <v>86</v>
      </c>
      <c r="G487" s="128">
        <v>80000</v>
      </c>
      <c r="H487" s="141">
        <f t="shared" si="16"/>
        <v>0</v>
      </c>
      <c r="I487" s="128">
        <v>80000</v>
      </c>
    </row>
    <row r="488" spans="1:9" s="193" customFormat="1" ht="12.75" customHeight="1" x14ac:dyDescent="0.2">
      <c r="A488" s="117" t="s">
        <v>341</v>
      </c>
      <c r="B488" s="118" t="s">
        <v>141</v>
      </c>
      <c r="C488" s="118" t="s">
        <v>435</v>
      </c>
      <c r="D488" s="118" t="s">
        <v>488</v>
      </c>
      <c r="E488" s="118" t="s">
        <v>640</v>
      </c>
      <c r="F488" s="118"/>
      <c r="G488" s="119">
        <f>G489</f>
        <v>26161</v>
      </c>
      <c r="H488" s="141">
        <f t="shared" ref="H488:H578" si="17">I488-G488</f>
        <v>0</v>
      </c>
      <c r="I488" s="119">
        <f>I489</f>
        <v>26161</v>
      </c>
    </row>
    <row r="489" spans="1:9" s="193" customFormat="1" ht="12.75" customHeight="1" x14ac:dyDescent="0.2">
      <c r="A489" s="126" t="s">
        <v>303</v>
      </c>
      <c r="B489" s="127" t="s">
        <v>141</v>
      </c>
      <c r="C489" s="127" t="s">
        <v>435</v>
      </c>
      <c r="D489" s="127" t="s">
        <v>488</v>
      </c>
      <c r="E489" s="127" t="s">
        <v>640</v>
      </c>
      <c r="F489" s="127" t="s">
        <v>84</v>
      </c>
      <c r="G489" s="128">
        <f>G490</f>
        <v>26161</v>
      </c>
      <c r="H489" s="141">
        <f t="shared" si="17"/>
        <v>0</v>
      </c>
      <c r="I489" s="128">
        <f>I490</f>
        <v>26161</v>
      </c>
    </row>
    <row r="490" spans="1:9" s="193" customFormat="1" ht="12.75" customHeight="1" x14ac:dyDescent="0.2">
      <c r="A490" s="126" t="s">
        <v>85</v>
      </c>
      <c r="B490" s="127" t="s">
        <v>141</v>
      </c>
      <c r="C490" s="127" t="s">
        <v>435</v>
      </c>
      <c r="D490" s="127" t="s">
        <v>488</v>
      </c>
      <c r="E490" s="127" t="s">
        <v>640</v>
      </c>
      <c r="F490" s="127" t="s">
        <v>86</v>
      </c>
      <c r="G490" s="128">
        <v>26161</v>
      </c>
      <c r="H490" s="141">
        <f t="shared" si="17"/>
        <v>0</v>
      </c>
      <c r="I490" s="128">
        <v>26161</v>
      </c>
    </row>
    <row r="491" spans="1:9" s="193" customFormat="1" ht="24" customHeight="1" x14ac:dyDescent="0.2">
      <c r="A491" s="117" t="s">
        <v>262</v>
      </c>
      <c r="B491" s="118" t="s">
        <v>141</v>
      </c>
      <c r="C491" s="118" t="s">
        <v>435</v>
      </c>
      <c r="D491" s="118" t="s">
        <v>488</v>
      </c>
      <c r="E491" s="118" t="s">
        <v>641</v>
      </c>
      <c r="F491" s="118"/>
      <c r="G491" s="119">
        <f>G492</f>
        <v>171000</v>
      </c>
      <c r="H491" s="141">
        <f t="shared" si="17"/>
        <v>34791.196999999986</v>
      </c>
      <c r="I491" s="119">
        <f>I492</f>
        <v>205791.19699999999</v>
      </c>
    </row>
    <row r="492" spans="1:9" s="193" customFormat="1" ht="12.75" customHeight="1" x14ac:dyDescent="0.2">
      <c r="A492" s="126" t="s">
        <v>104</v>
      </c>
      <c r="B492" s="127" t="s">
        <v>141</v>
      </c>
      <c r="C492" s="127" t="s">
        <v>435</v>
      </c>
      <c r="D492" s="127" t="s">
        <v>488</v>
      </c>
      <c r="E492" s="127" t="s">
        <v>641</v>
      </c>
      <c r="F492" s="127" t="s">
        <v>410</v>
      </c>
      <c r="G492" s="128">
        <f>G493</f>
        <v>171000</v>
      </c>
      <c r="H492" s="142">
        <f t="shared" si="17"/>
        <v>34791.196999999986</v>
      </c>
      <c r="I492" s="128">
        <f>I493</f>
        <v>205791.19699999999</v>
      </c>
    </row>
    <row r="493" spans="1:9" s="193" customFormat="1" ht="12.75" customHeight="1" x14ac:dyDescent="0.2">
      <c r="A493" s="126" t="s">
        <v>105</v>
      </c>
      <c r="B493" s="127" t="s">
        <v>141</v>
      </c>
      <c r="C493" s="127" t="s">
        <v>435</v>
      </c>
      <c r="D493" s="127" t="s">
        <v>488</v>
      </c>
      <c r="E493" s="127" t="s">
        <v>641</v>
      </c>
      <c r="F493" s="127" t="s">
        <v>428</v>
      </c>
      <c r="G493" s="128">
        <f>164000+7000</f>
        <v>171000</v>
      </c>
      <c r="H493" s="142">
        <f t="shared" si="17"/>
        <v>34791.196999999986</v>
      </c>
      <c r="I493" s="128">
        <f>164000+7000+37000-2208.803</f>
        <v>205791.19699999999</v>
      </c>
    </row>
    <row r="494" spans="1:9" s="193" customFormat="1" ht="12.75" customHeight="1" x14ac:dyDescent="0.2">
      <c r="A494" s="117" t="s">
        <v>251</v>
      </c>
      <c r="B494" s="118" t="s">
        <v>141</v>
      </c>
      <c r="C494" s="118" t="s">
        <v>435</v>
      </c>
      <c r="D494" s="118" t="s">
        <v>488</v>
      </c>
      <c r="E494" s="118" t="s">
        <v>642</v>
      </c>
      <c r="F494" s="118"/>
      <c r="G494" s="141">
        <f>G495</f>
        <v>48922</v>
      </c>
      <c r="H494" s="141">
        <f t="shared" si="17"/>
        <v>-37000</v>
      </c>
      <c r="I494" s="141">
        <f>I495</f>
        <v>11922</v>
      </c>
    </row>
    <row r="495" spans="1:9" s="193" customFormat="1" ht="12.75" customHeight="1" x14ac:dyDescent="0.2">
      <c r="A495" s="126" t="s">
        <v>303</v>
      </c>
      <c r="B495" s="127" t="s">
        <v>141</v>
      </c>
      <c r="C495" s="127" t="s">
        <v>435</v>
      </c>
      <c r="D495" s="127" t="s">
        <v>488</v>
      </c>
      <c r="E495" s="127" t="s">
        <v>642</v>
      </c>
      <c r="F495" s="127" t="s">
        <v>84</v>
      </c>
      <c r="G495" s="142">
        <f>G496</f>
        <v>48922</v>
      </c>
      <c r="H495" s="142">
        <f t="shared" si="17"/>
        <v>-37000</v>
      </c>
      <c r="I495" s="142">
        <f>I496</f>
        <v>11922</v>
      </c>
    </row>
    <row r="496" spans="1:9" s="193" customFormat="1" ht="12.75" customHeight="1" x14ac:dyDescent="0.2">
      <c r="A496" s="126" t="s">
        <v>85</v>
      </c>
      <c r="B496" s="127" t="s">
        <v>141</v>
      </c>
      <c r="C496" s="127" t="s">
        <v>435</v>
      </c>
      <c r="D496" s="127" t="s">
        <v>488</v>
      </c>
      <c r="E496" s="127" t="s">
        <v>642</v>
      </c>
      <c r="F496" s="127" t="s">
        <v>86</v>
      </c>
      <c r="G496" s="142">
        <v>48922</v>
      </c>
      <c r="H496" s="142">
        <f t="shared" si="17"/>
        <v>-37000</v>
      </c>
      <c r="I496" s="142">
        <f>48922-37000</f>
        <v>11922</v>
      </c>
    </row>
    <row r="497" spans="1:9" s="193" customFormat="1" ht="27" customHeight="1" x14ac:dyDescent="0.2">
      <c r="A497" s="130" t="s">
        <v>643</v>
      </c>
      <c r="B497" s="121" t="s">
        <v>141</v>
      </c>
      <c r="C497" s="121" t="s">
        <v>435</v>
      </c>
      <c r="D497" s="121" t="s">
        <v>488</v>
      </c>
      <c r="E497" s="156" t="s">
        <v>500</v>
      </c>
      <c r="F497" s="121"/>
      <c r="G497" s="170">
        <f>G501</f>
        <v>8000</v>
      </c>
      <c r="H497" s="141">
        <f t="shared" si="17"/>
        <v>85917.979800000001</v>
      </c>
      <c r="I497" s="170">
        <f>I501+I498</f>
        <v>93917.979800000001</v>
      </c>
    </row>
    <row r="498" spans="1:9" s="193" customFormat="1" ht="13.5" customHeight="1" x14ac:dyDescent="0.2">
      <c r="A498" s="70" t="s">
        <v>759</v>
      </c>
      <c r="B498" s="22" t="s">
        <v>141</v>
      </c>
      <c r="C498" s="22" t="s">
        <v>435</v>
      </c>
      <c r="D498" s="22" t="s">
        <v>488</v>
      </c>
      <c r="E498" s="40" t="s">
        <v>760</v>
      </c>
      <c r="F498" s="22"/>
      <c r="G498" s="170"/>
      <c r="H498" s="141"/>
      <c r="I498" s="142">
        <f>I499</f>
        <v>85917.979800000001</v>
      </c>
    </row>
    <row r="499" spans="1:9" s="193" customFormat="1" ht="13.5" customHeight="1" x14ac:dyDescent="0.2">
      <c r="A499" s="73" t="s">
        <v>303</v>
      </c>
      <c r="B499" s="29" t="s">
        <v>141</v>
      </c>
      <c r="C499" s="29" t="s">
        <v>435</v>
      </c>
      <c r="D499" s="29" t="s">
        <v>488</v>
      </c>
      <c r="E499" s="37" t="s">
        <v>760</v>
      </c>
      <c r="F499" s="29" t="s">
        <v>84</v>
      </c>
      <c r="G499" s="170"/>
      <c r="H499" s="141"/>
      <c r="I499" s="142">
        <f>I500</f>
        <v>85917.979800000001</v>
      </c>
    </row>
    <row r="500" spans="1:9" s="193" customFormat="1" ht="13.5" customHeight="1" x14ac:dyDescent="0.2">
      <c r="A500" s="73" t="s">
        <v>85</v>
      </c>
      <c r="B500" s="29" t="s">
        <v>141</v>
      </c>
      <c r="C500" s="29" t="s">
        <v>435</v>
      </c>
      <c r="D500" s="29" t="s">
        <v>488</v>
      </c>
      <c r="E500" s="37" t="s">
        <v>760</v>
      </c>
      <c r="F500" s="29" t="s">
        <v>86</v>
      </c>
      <c r="G500" s="170"/>
      <c r="H500" s="141"/>
      <c r="I500" s="142">
        <v>85917.979800000001</v>
      </c>
    </row>
    <row r="501" spans="1:9" s="193" customFormat="1" ht="12.75" customHeight="1" x14ac:dyDescent="0.2">
      <c r="A501" s="117" t="s">
        <v>45</v>
      </c>
      <c r="B501" s="118" t="s">
        <v>141</v>
      </c>
      <c r="C501" s="118" t="s">
        <v>435</v>
      </c>
      <c r="D501" s="118" t="s">
        <v>488</v>
      </c>
      <c r="E501" s="149" t="s">
        <v>626</v>
      </c>
      <c r="F501" s="118"/>
      <c r="G501" s="141">
        <f>G502</f>
        <v>8000</v>
      </c>
      <c r="H501" s="141">
        <f t="shared" si="17"/>
        <v>0</v>
      </c>
      <c r="I501" s="141">
        <f>I502</f>
        <v>8000</v>
      </c>
    </row>
    <row r="502" spans="1:9" s="193" customFormat="1" ht="12.75" customHeight="1" x14ac:dyDescent="0.2">
      <c r="A502" s="126" t="s">
        <v>303</v>
      </c>
      <c r="B502" s="127" t="s">
        <v>141</v>
      </c>
      <c r="C502" s="127" t="s">
        <v>435</v>
      </c>
      <c r="D502" s="127" t="s">
        <v>488</v>
      </c>
      <c r="E502" s="137" t="s">
        <v>626</v>
      </c>
      <c r="F502" s="127" t="s">
        <v>84</v>
      </c>
      <c r="G502" s="142">
        <f>G503</f>
        <v>8000</v>
      </c>
      <c r="H502" s="141">
        <f t="shared" si="17"/>
        <v>0</v>
      </c>
      <c r="I502" s="142">
        <f>I503</f>
        <v>8000</v>
      </c>
    </row>
    <row r="503" spans="1:9" s="193" customFormat="1" ht="12.75" customHeight="1" x14ac:dyDescent="0.2">
      <c r="A503" s="126" t="s">
        <v>85</v>
      </c>
      <c r="B503" s="127" t="s">
        <v>141</v>
      </c>
      <c r="C503" s="127" t="s">
        <v>435</v>
      </c>
      <c r="D503" s="127" t="s">
        <v>488</v>
      </c>
      <c r="E503" s="137" t="s">
        <v>626</v>
      </c>
      <c r="F503" s="127" t="s">
        <v>86</v>
      </c>
      <c r="G503" s="142">
        <v>8000</v>
      </c>
      <c r="H503" s="141">
        <f t="shared" si="17"/>
        <v>0</v>
      </c>
      <c r="I503" s="142">
        <v>8000</v>
      </c>
    </row>
    <row r="504" spans="1:9" s="193" customFormat="1" ht="12.75" customHeight="1" x14ac:dyDescent="0.2">
      <c r="A504" s="117" t="s">
        <v>382</v>
      </c>
      <c r="B504" s="118" t="s">
        <v>141</v>
      </c>
      <c r="C504" s="118" t="s">
        <v>435</v>
      </c>
      <c r="D504" s="118" t="s">
        <v>435</v>
      </c>
      <c r="E504" s="118"/>
      <c r="F504" s="118"/>
      <c r="G504" s="119">
        <f>G505</f>
        <v>6663</v>
      </c>
      <c r="H504" s="141">
        <f t="shared" si="17"/>
        <v>0</v>
      </c>
      <c r="I504" s="119">
        <f>I505</f>
        <v>6663</v>
      </c>
    </row>
    <row r="505" spans="1:9" s="193" customFormat="1" ht="27" customHeight="1" x14ac:dyDescent="0.2">
      <c r="A505" s="130" t="s">
        <v>627</v>
      </c>
      <c r="B505" s="121" t="s">
        <v>141</v>
      </c>
      <c r="C505" s="121" t="s">
        <v>435</v>
      </c>
      <c r="D505" s="121" t="s">
        <v>435</v>
      </c>
      <c r="E505" s="121" t="s">
        <v>256</v>
      </c>
      <c r="F505" s="121"/>
      <c r="G505" s="122">
        <f>G506</f>
        <v>6663</v>
      </c>
      <c r="H505" s="141">
        <f t="shared" si="17"/>
        <v>0</v>
      </c>
      <c r="I505" s="122">
        <f>I506</f>
        <v>6663</v>
      </c>
    </row>
    <row r="506" spans="1:9" s="193" customFormat="1" ht="12.75" customHeight="1" x14ac:dyDescent="0.2">
      <c r="A506" s="134" t="s">
        <v>343</v>
      </c>
      <c r="B506" s="118" t="s">
        <v>141</v>
      </c>
      <c r="C506" s="118" t="s">
        <v>435</v>
      </c>
      <c r="D506" s="118" t="s">
        <v>435</v>
      </c>
      <c r="E506" s="118" t="s">
        <v>256</v>
      </c>
      <c r="F506" s="118"/>
      <c r="G506" s="119">
        <f>G507</f>
        <v>6663</v>
      </c>
      <c r="H506" s="141">
        <f t="shared" si="17"/>
        <v>0</v>
      </c>
      <c r="I506" s="119">
        <f>I507</f>
        <v>6663</v>
      </c>
    </row>
    <row r="507" spans="1:9" s="193" customFormat="1" ht="24" customHeight="1" x14ac:dyDescent="0.2">
      <c r="A507" s="131" t="s">
        <v>412</v>
      </c>
      <c r="B507" s="132" t="s">
        <v>141</v>
      </c>
      <c r="C507" s="132" t="s">
        <v>435</v>
      </c>
      <c r="D507" s="132" t="s">
        <v>435</v>
      </c>
      <c r="E507" s="132" t="s">
        <v>256</v>
      </c>
      <c r="F507" s="132"/>
      <c r="G507" s="133">
        <f>G508+G511</f>
        <v>6663</v>
      </c>
      <c r="H507" s="141">
        <f t="shared" si="17"/>
        <v>0</v>
      </c>
      <c r="I507" s="133">
        <f>I508+I511</f>
        <v>6663</v>
      </c>
    </row>
    <row r="508" spans="1:9" s="193" customFormat="1" ht="12.75" customHeight="1" x14ac:dyDescent="0.2">
      <c r="A508" s="134" t="s">
        <v>394</v>
      </c>
      <c r="B508" s="118" t="s">
        <v>141</v>
      </c>
      <c r="C508" s="118" t="s">
        <v>435</v>
      </c>
      <c r="D508" s="118" t="s">
        <v>435</v>
      </c>
      <c r="E508" s="118" t="s">
        <v>344</v>
      </c>
      <c r="F508" s="118"/>
      <c r="G508" s="119">
        <f>G509</f>
        <v>6470</v>
      </c>
      <c r="H508" s="141">
        <f t="shared" si="17"/>
        <v>0</v>
      </c>
      <c r="I508" s="119">
        <f>I509</f>
        <v>6470</v>
      </c>
    </row>
    <row r="509" spans="1:9" s="193" customFormat="1" ht="36" customHeight="1" x14ac:dyDescent="0.2">
      <c r="A509" s="126" t="s">
        <v>79</v>
      </c>
      <c r="B509" s="127" t="s">
        <v>141</v>
      </c>
      <c r="C509" s="127" t="s">
        <v>435</v>
      </c>
      <c r="D509" s="127" t="s">
        <v>435</v>
      </c>
      <c r="E509" s="127" t="s">
        <v>344</v>
      </c>
      <c r="F509" s="127" t="s">
        <v>80</v>
      </c>
      <c r="G509" s="128">
        <f>G510</f>
        <v>6470</v>
      </c>
      <c r="H509" s="141">
        <f t="shared" si="17"/>
        <v>0</v>
      </c>
      <c r="I509" s="128">
        <f>I510</f>
        <v>6470</v>
      </c>
    </row>
    <row r="510" spans="1:9" s="193" customFormat="1" ht="12.75" customHeight="1" x14ac:dyDescent="0.2">
      <c r="A510" s="126" t="s">
        <v>81</v>
      </c>
      <c r="B510" s="127" t="s">
        <v>141</v>
      </c>
      <c r="C510" s="127" t="s">
        <v>435</v>
      </c>
      <c r="D510" s="127" t="s">
        <v>435</v>
      </c>
      <c r="E510" s="127" t="s">
        <v>344</v>
      </c>
      <c r="F510" s="127" t="s">
        <v>82</v>
      </c>
      <c r="G510" s="128">
        <f>4970+1500</f>
        <v>6470</v>
      </c>
      <c r="H510" s="141">
        <f t="shared" si="17"/>
        <v>0</v>
      </c>
      <c r="I510" s="128">
        <f>4970+1500</f>
        <v>6470</v>
      </c>
    </row>
    <row r="511" spans="1:9" s="193" customFormat="1" ht="12.75" customHeight="1" x14ac:dyDescent="0.2">
      <c r="A511" s="117" t="s">
        <v>83</v>
      </c>
      <c r="B511" s="118" t="s">
        <v>141</v>
      </c>
      <c r="C511" s="118" t="s">
        <v>435</v>
      </c>
      <c r="D511" s="118" t="s">
        <v>435</v>
      </c>
      <c r="E511" s="118" t="s">
        <v>345</v>
      </c>
      <c r="F511" s="118"/>
      <c r="G511" s="119">
        <f>G512+G514</f>
        <v>193</v>
      </c>
      <c r="H511" s="141">
        <f t="shared" si="17"/>
        <v>0</v>
      </c>
      <c r="I511" s="119">
        <f>I512+I514</f>
        <v>193</v>
      </c>
    </row>
    <row r="512" spans="1:9" s="193" customFormat="1" ht="12.75" customHeight="1" x14ac:dyDescent="0.2">
      <c r="A512" s="126" t="s">
        <v>303</v>
      </c>
      <c r="B512" s="127" t="s">
        <v>141</v>
      </c>
      <c r="C512" s="127" t="s">
        <v>435</v>
      </c>
      <c r="D512" s="127" t="s">
        <v>435</v>
      </c>
      <c r="E512" s="127" t="s">
        <v>345</v>
      </c>
      <c r="F512" s="127" t="s">
        <v>84</v>
      </c>
      <c r="G512" s="128">
        <f>G513</f>
        <v>190</v>
      </c>
      <c r="H512" s="141">
        <f t="shared" si="17"/>
        <v>0</v>
      </c>
      <c r="I512" s="128">
        <f>I513</f>
        <v>190</v>
      </c>
    </row>
    <row r="513" spans="1:9" s="193" customFormat="1" ht="12.75" customHeight="1" x14ac:dyDescent="0.2">
      <c r="A513" s="126" t="s">
        <v>85</v>
      </c>
      <c r="B513" s="127" t="s">
        <v>141</v>
      </c>
      <c r="C513" s="127" t="s">
        <v>435</v>
      </c>
      <c r="D513" s="127" t="s">
        <v>435</v>
      </c>
      <c r="E513" s="127" t="s">
        <v>345</v>
      </c>
      <c r="F513" s="127" t="s">
        <v>86</v>
      </c>
      <c r="G513" s="128">
        <f>60+30+30+35+35</f>
        <v>190</v>
      </c>
      <c r="H513" s="141">
        <f t="shared" si="17"/>
        <v>0</v>
      </c>
      <c r="I513" s="128">
        <f>60+30+30+35+35</f>
        <v>190</v>
      </c>
    </row>
    <row r="514" spans="1:9" s="193" customFormat="1" ht="12.75" customHeight="1" x14ac:dyDescent="0.2">
      <c r="A514" s="126" t="s">
        <v>87</v>
      </c>
      <c r="B514" s="127" t="s">
        <v>141</v>
      </c>
      <c r="C514" s="127" t="s">
        <v>435</v>
      </c>
      <c r="D514" s="127" t="s">
        <v>435</v>
      </c>
      <c r="E514" s="127" t="s">
        <v>345</v>
      </c>
      <c r="F514" s="127" t="s">
        <v>88</v>
      </c>
      <c r="G514" s="128">
        <f>G515</f>
        <v>3</v>
      </c>
      <c r="H514" s="141">
        <f t="shared" si="17"/>
        <v>0</v>
      </c>
      <c r="I514" s="128">
        <f>I515</f>
        <v>3</v>
      </c>
    </row>
    <row r="515" spans="1:9" s="193" customFormat="1" ht="12.75" customHeight="1" x14ac:dyDescent="0.2">
      <c r="A515" s="126" t="s">
        <v>519</v>
      </c>
      <c r="B515" s="127" t="s">
        <v>141</v>
      </c>
      <c r="C515" s="127" t="s">
        <v>435</v>
      </c>
      <c r="D515" s="127" t="s">
        <v>435</v>
      </c>
      <c r="E515" s="127" t="s">
        <v>345</v>
      </c>
      <c r="F515" s="127" t="s">
        <v>89</v>
      </c>
      <c r="G515" s="128">
        <v>3</v>
      </c>
      <c r="H515" s="141">
        <f t="shared" si="17"/>
        <v>0</v>
      </c>
      <c r="I515" s="128">
        <v>3</v>
      </c>
    </row>
    <row r="516" spans="1:9" s="193" customFormat="1" ht="12.75" customHeight="1" x14ac:dyDescent="0.2">
      <c r="A516" s="117" t="s">
        <v>398</v>
      </c>
      <c r="B516" s="118" t="s">
        <v>141</v>
      </c>
      <c r="C516" s="118" t="s">
        <v>493</v>
      </c>
      <c r="D516" s="118" t="s">
        <v>77</v>
      </c>
      <c r="E516" s="118"/>
      <c r="F516" s="118"/>
      <c r="G516" s="128"/>
      <c r="H516" s="141"/>
      <c r="I516" s="119">
        <f>I517</f>
        <v>351.57499999999999</v>
      </c>
    </row>
    <row r="517" spans="1:9" s="193" customFormat="1" ht="12.75" customHeight="1" x14ac:dyDescent="0.2">
      <c r="A517" s="117" t="s">
        <v>472</v>
      </c>
      <c r="B517" s="118" t="s">
        <v>141</v>
      </c>
      <c r="C517" s="118" t="s">
        <v>493</v>
      </c>
      <c r="D517" s="118" t="s">
        <v>78</v>
      </c>
      <c r="E517" s="118"/>
      <c r="F517" s="118"/>
      <c r="G517" s="128"/>
      <c r="H517" s="141"/>
      <c r="I517" s="119">
        <f>I518</f>
        <v>351.57499999999999</v>
      </c>
    </row>
    <row r="518" spans="1:9" s="193" customFormat="1" ht="27" customHeight="1" x14ac:dyDescent="0.2">
      <c r="A518" s="130" t="s">
        <v>627</v>
      </c>
      <c r="B518" s="121" t="s">
        <v>141</v>
      </c>
      <c r="C518" s="121" t="s">
        <v>493</v>
      </c>
      <c r="D518" s="121" t="s">
        <v>78</v>
      </c>
      <c r="E518" s="156" t="s">
        <v>256</v>
      </c>
      <c r="F518" s="121"/>
      <c r="G518" s="128"/>
      <c r="H518" s="141"/>
      <c r="I518" s="122">
        <f>I519+I522</f>
        <v>351.57499999999999</v>
      </c>
    </row>
    <row r="519" spans="1:9" s="193" customFormat="1" ht="12.75" customHeight="1" x14ac:dyDescent="0.2">
      <c r="A519" s="117" t="s">
        <v>739</v>
      </c>
      <c r="B519" s="118" t="s">
        <v>141</v>
      </c>
      <c r="C519" s="118" t="s">
        <v>493</v>
      </c>
      <c r="D519" s="118" t="s">
        <v>78</v>
      </c>
      <c r="E519" s="118" t="s">
        <v>740</v>
      </c>
      <c r="F519" s="118"/>
      <c r="G519" s="128"/>
      <c r="H519" s="141"/>
      <c r="I519" s="119">
        <f>I520</f>
        <v>351.07499999999999</v>
      </c>
    </row>
    <row r="520" spans="1:9" s="219" customFormat="1" ht="12.75" customHeight="1" x14ac:dyDescent="0.2">
      <c r="A520" s="126" t="s">
        <v>303</v>
      </c>
      <c r="B520" s="127" t="s">
        <v>141</v>
      </c>
      <c r="C520" s="127" t="s">
        <v>493</v>
      </c>
      <c r="D520" s="127" t="s">
        <v>78</v>
      </c>
      <c r="E520" s="127" t="s">
        <v>740</v>
      </c>
      <c r="F520" s="127" t="s">
        <v>84</v>
      </c>
      <c r="G520" s="128"/>
      <c r="H520" s="141"/>
      <c r="I520" s="128">
        <f>I521</f>
        <v>351.07499999999999</v>
      </c>
    </row>
    <row r="521" spans="1:9" s="219" customFormat="1" ht="12.75" customHeight="1" x14ac:dyDescent="0.2">
      <c r="A521" s="126" t="s">
        <v>85</v>
      </c>
      <c r="B521" s="127" t="s">
        <v>141</v>
      </c>
      <c r="C521" s="127" t="s">
        <v>493</v>
      </c>
      <c r="D521" s="127" t="s">
        <v>78</v>
      </c>
      <c r="E521" s="127" t="s">
        <v>740</v>
      </c>
      <c r="F521" s="127" t="s">
        <v>86</v>
      </c>
      <c r="G521" s="128"/>
      <c r="H521" s="141"/>
      <c r="I521" s="128">
        <v>351.07499999999999</v>
      </c>
    </row>
    <row r="522" spans="1:9" s="219" customFormat="1" ht="12.75" customHeight="1" x14ac:dyDescent="0.2">
      <c r="A522" s="117" t="s">
        <v>741</v>
      </c>
      <c r="B522" s="118" t="s">
        <v>141</v>
      </c>
      <c r="C522" s="118" t="s">
        <v>493</v>
      </c>
      <c r="D522" s="118" t="s">
        <v>78</v>
      </c>
      <c r="E522" s="118" t="s">
        <v>742</v>
      </c>
      <c r="F522" s="118"/>
      <c r="G522" s="128"/>
      <c r="H522" s="141"/>
      <c r="I522" s="119">
        <f>I523</f>
        <v>0.5</v>
      </c>
    </row>
    <row r="523" spans="1:9" s="219" customFormat="1" ht="12.75" customHeight="1" x14ac:dyDescent="0.2">
      <c r="A523" s="126" t="s">
        <v>303</v>
      </c>
      <c r="B523" s="127" t="s">
        <v>141</v>
      </c>
      <c r="C523" s="127" t="s">
        <v>493</v>
      </c>
      <c r="D523" s="127" t="s">
        <v>78</v>
      </c>
      <c r="E523" s="127" t="s">
        <v>742</v>
      </c>
      <c r="F523" s="127" t="s">
        <v>84</v>
      </c>
      <c r="G523" s="128"/>
      <c r="H523" s="141"/>
      <c r="I523" s="128">
        <f>I524</f>
        <v>0.5</v>
      </c>
    </row>
    <row r="524" spans="1:9" s="219" customFormat="1" ht="12.75" customHeight="1" x14ac:dyDescent="0.2">
      <c r="A524" s="126" t="s">
        <v>85</v>
      </c>
      <c r="B524" s="127" t="s">
        <v>141</v>
      </c>
      <c r="C524" s="127" t="s">
        <v>493</v>
      </c>
      <c r="D524" s="127" t="s">
        <v>78</v>
      </c>
      <c r="E524" s="127" t="s">
        <v>742</v>
      </c>
      <c r="F524" s="127" t="s">
        <v>86</v>
      </c>
      <c r="G524" s="128"/>
      <c r="H524" s="141"/>
      <c r="I524" s="128">
        <v>0.5</v>
      </c>
    </row>
    <row r="525" spans="1:9" s="219" customFormat="1" ht="31.5" customHeight="1" x14ac:dyDescent="0.2">
      <c r="A525" s="120" t="s">
        <v>413</v>
      </c>
      <c r="B525" s="123" t="s">
        <v>414</v>
      </c>
      <c r="C525" s="124"/>
      <c r="D525" s="124"/>
      <c r="E525" s="124"/>
      <c r="F525" s="124"/>
      <c r="G525" s="125">
        <f>G526+G535+G585+G591+G611</f>
        <v>246230</v>
      </c>
      <c r="H525" s="216">
        <f t="shared" si="17"/>
        <v>122380.24778999999</v>
      </c>
      <c r="I525" s="125">
        <f>I526+I535+I585+I591+I611</f>
        <v>368610.24778999999</v>
      </c>
    </row>
    <row r="526" spans="1:9" s="129" customFormat="1" ht="12.75" customHeight="1" x14ac:dyDescent="0.2">
      <c r="A526" s="117" t="s">
        <v>365</v>
      </c>
      <c r="B526" s="118" t="s">
        <v>414</v>
      </c>
      <c r="C526" s="118" t="s">
        <v>78</v>
      </c>
      <c r="D526" s="118" t="s">
        <v>77</v>
      </c>
      <c r="E526" s="118"/>
      <c r="F526" s="118"/>
      <c r="G526" s="119">
        <f>G527</f>
        <v>3200</v>
      </c>
      <c r="H526" s="141">
        <f t="shared" si="17"/>
        <v>0</v>
      </c>
      <c r="I526" s="119">
        <f>I527</f>
        <v>3200</v>
      </c>
    </row>
    <row r="527" spans="1:9" s="193" customFormat="1" ht="12.75" customHeight="1" x14ac:dyDescent="0.2">
      <c r="A527" s="117" t="s">
        <v>407</v>
      </c>
      <c r="B527" s="118" t="s">
        <v>414</v>
      </c>
      <c r="C527" s="118" t="s">
        <v>78</v>
      </c>
      <c r="D527" s="118" t="s">
        <v>494</v>
      </c>
      <c r="E527" s="146"/>
      <c r="F527" s="118"/>
      <c r="G527" s="119">
        <f>G528</f>
        <v>3200</v>
      </c>
      <c r="H527" s="141">
        <f t="shared" si="17"/>
        <v>0</v>
      </c>
      <c r="I527" s="119">
        <f>I528</f>
        <v>3200</v>
      </c>
    </row>
    <row r="528" spans="1:9" s="193" customFormat="1" ht="27" customHeight="1" x14ac:dyDescent="0.2">
      <c r="A528" s="130" t="s">
        <v>708</v>
      </c>
      <c r="B528" s="121" t="s">
        <v>414</v>
      </c>
      <c r="C528" s="121" t="s">
        <v>78</v>
      </c>
      <c r="D528" s="121" t="s">
        <v>494</v>
      </c>
      <c r="E528" s="121" t="s">
        <v>274</v>
      </c>
      <c r="F528" s="121"/>
      <c r="G528" s="122">
        <f>G529+G532</f>
        <v>3200</v>
      </c>
      <c r="H528" s="141">
        <f t="shared" si="17"/>
        <v>0</v>
      </c>
      <c r="I528" s="122">
        <f>I529+I532</f>
        <v>3200</v>
      </c>
    </row>
    <row r="529" spans="1:9" s="193" customFormat="1" ht="12.75" customHeight="1" x14ac:dyDescent="0.2">
      <c r="A529" s="117" t="s">
        <v>229</v>
      </c>
      <c r="B529" s="118" t="s">
        <v>414</v>
      </c>
      <c r="C529" s="118" t="s">
        <v>78</v>
      </c>
      <c r="D529" s="118" t="s">
        <v>494</v>
      </c>
      <c r="E529" s="118" t="s">
        <v>649</v>
      </c>
      <c r="F529" s="118"/>
      <c r="G529" s="119">
        <f>G530</f>
        <v>3000</v>
      </c>
      <c r="H529" s="141">
        <f t="shared" si="17"/>
        <v>0</v>
      </c>
      <c r="I529" s="119">
        <f>I530</f>
        <v>3000</v>
      </c>
    </row>
    <row r="530" spans="1:9" s="193" customFormat="1" ht="12.75" customHeight="1" x14ac:dyDescent="0.2">
      <c r="A530" s="126" t="s">
        <v>303</v>
      </c>
      <c r="B530" s="127" t="s">
        <v>414</v>
      </c>
      <c r="C530" s="127" t="s">
        <v>78</v>
      </c>
      <c r="D530" s="127" t="s">
        <v>494</v>
      </c>
      <c r="E530" s="127" t="s">
        <v>649</v>
      </c>
      <c r="F530" s="127" t="s">
        <v>84</v>
      </c>
      <c r="G530" s="128">
        <f>G531</f>
        <v>3000</v>
      </c>
      <c r="H530" s="141">
        <f t="shared" si="17"/>
        <v>0</v>
      </c>
      <c r="I530" s="128">
        <f>I531</f>
        <v>3000</v>
      </c>
    </row>
    <row r="531" spans="1:9" s="193" customFormat="1" ht="12.75" customHeight="1" x14ac:dyDescent="0.2">
      <c r="A531" s="126" t="s">
        <v>85</v>
      </c>
      <c r="B531" s="127" t="s">
        <v>414</v>
      </c>
      <c r="C531" s="127" t="s">
        <v>78</v>
      </c>
      <c r="D531" s="127" t="s">
        <v>494</v>
      </c>
      <c r="E531" s="127" t="s">
        <v>649</v>
      </c>
      <c r="F531" s="127" t="s">
        <v>86</v>
      </c>
      <c r="G531" s="128">
        <v>3000</v>
      </c>
      <c r="H531" s="141">
        <f t="shared" si="17"/>
        <v>0</v>
      </c>
      <c r="I531" s="128">
        <v>3000</v>
      </c>
    </row>
    <row r="532" spans="1:9" s="193" customFormat="1" ht="12.75" customHeight="1" x14ac:dyDescent="0.2">
      <c r="A532" s="148" t="s">
        <v>137</v>
      </c>
      <c r="B532" s="118" t="s">
        <v>414</v>
      </c>
      <c r="C532" s="118" t="s">
        <v>78</v>
      </c>
      <c r="D532" s="118" t="s">
        <v>494</v>
      </c>
      <c r="E532" s="118" t="s">
        <v>650</v>
      </c>
      <c r="F532" s="118"/>
      <c r="G532" s="119">
        <f>G533</f>
        <v>200</v>
      </c>
      <c r="H532" s="141">
        <f t="shared" si="17"/>
        <v>0</v>
      </c>
      <c r="I532" s="119">
        <f>I533</f>
        <v>200</v>
      </c>
    </row>
    <row r="533" spans="1:9" s="193" customFormat="1" ht="12.75" customHeight="1" x14ac:dyDescent="0.2">
      <c r="A533" s="126" t="s">
        <v>303</v>
      </c>
      <c r="B533" s="127" t="s">
        <v>414</v>
      </c>
      <c r="C533" s="127" t="s">
        <v>78</v>
      </c>
      <c r="D533" s="127" t="s">
        <v>494</v>
      </c>
      <c r="E533" s="127" t="s">
        <v>650</v>
      </c>
      <c r="F533" s="127" t="s">
        <v>84</v>
      </c>
      <c r="G533" s="128">
        <f>G534</f>
        <v>200</v>
      </c>
      <c r="H533" s="141">
        <f t="shared" si="17"/>
        <v>0</v>
      </c>
      <c r="I533" s="128">
        <f>I534</f>
        <v>200</v>
      </c>
    </row>
    <row r="534" spans="1:9" s="193" customFormat="1" ht="12.75" customHeight="1" x14ac:dyDescent="0.2">
      <c r="A534" s="126" t="s">
        <v>85</v>
      </c>
      <c r="B534" s="127" t="s">
        <v>414</v>
      </c>
      <c r="C534" s="127" t="s">
        <v>78</v>
      </c>
      <c r="D534" s="127" t="s">
        <v>494</v>
      </c>
      <c r="E534" s="127" t="s">
        <v>650</v>
      </c>
      <c r="F534" s="127" t="s">
        <v>86</v>
      </c>
      <c r="G534" s="128">
        <v>200</v>
      </c>
      <c r="H534" s="141">
        <f t="shared" si="17"/>
        <v>0</v>
      </c>
      <c r="I534" s="128">
        <v>200</v>
      </c>
    </row>
    <row r="535" spans="1:9" s="193" customFormat="1" ht="12.75" customHeight="1" x14ac:dyDescent="0.2">
      <c r="A535" s="117" t="s">
        <v>377</v>
      </c>
      <c r="B535" s="118" t="s">
        <v>414</v>
      </c>
      <c r="C535" s="118" t="s">
        <v>435</v>
      </c>
      <c r="D535" s="118" t="s">
        <v>77</v>
      </c>
      <c r="E535" s="118"/>
      <c r="F535" s="118"/>
      <c r="G535" s="119">
        <f>G536+G553+G573</f>
        <v>136030</v>
      </c>
      <c r="H535" s="141">
        <f t="shared" si="17"/>
        <v>117930.24778999999</v>
      </c>
      <c r="I535" s="119">
        <f>I536+I553+I573</f>
        <v>253960.24778999999</v>
      </c>
    </row>
    <row r="536" spans="1:9" s="193" customFormat="1" ht="12.75" customHeight="1" x14ac:dyDescent="0.2">
      <c r="A536" s="117" t="s">
        <v>378</v>
      </c>
      <c r="B536" s="118" t="s">
        <v>414</v>
      </c>
      <c r="C536" s="118" t="s">
        <v>435</v>
      </c>
      <c r="D536" s="118" t="s">
        <v>76</v>
      </c>
      <c r="E536" s="118"/>
      <c r="F536" s="118"/>
      <c r="G536" s="119">
        <f>G537</f>
        <v>15300</v>
      </c>
      <c r="H536" s="141">
        <f t="shared" si="17"/>
        <v>56930.247790000009</v>
      </c>
      <c r="I536" s="119">
        <f>I537</f>
        <v>72230.247790000009</v>
      </c>
    </row>
    <row r="537" spans="1:9" s="193" customFormat="1" ht="27" customHeight="1" x14ac:dyDescent="0.2">
      <c r="A537" s="130" t="s">
        <v>708</v>
      </c>
      <c r="B537" s="121" t="s">
        <v>414</v>
      </c>
      <c r="C537" s="121" t="s">
        <v>435</v>
      </c>
      <c r="D537" s="121" t="s">
        <v>76</v>
      </c>
      <c r="E537" s="121" t="s">
        <v>274</v>
      </c>
      <c r="F537" s="121"/>
      <c r="G537" s="122">
        <f>G538+G550</f>
        <v>15300</v>
      </c>
      <c r="H537" s="141">
        <f t="shared" si="17"/>
        <v>56930.247790000009</v>
      </c>
      <c r="I537" s="122">
        <f>I538+I550+I544+I547+I541</f>
        <v>72230.247790000009</v>
      </c>
    </row>
    <row r="538" spans="1:9" s="193" customFormat="1" ht="24" customHeight="1" x14ac:dyDescent="0.2">
      <c r="A538" s="117" t="s">
        <v>499</v>
      </c>
      <c r="B538" s="118" t="s">
        <v>414</v>
      </c>
      <c r="C538" s="118" t="s">
        <v>435</v>
      </c>
      <c r="D538" s="118" t="s">
        <v>76</v>
      </c>
      <c r="E538" s="118" t="s">
        <v>651</v>
      </c>
      <c r="F538" s="118"/>
      <c r="G538" s="141">
        <f>G539</f>
        <v>2000</v>
      </c>
      <c r="H538" s="141">
        <f t="shared" si="17"/>
        <v>-160</v>
      </c>
      <c r="I538" s="141">
        <f>I539</f>
        <v>1840</v>
      </c>
    </row>
    <row r="539" spans="1:9" s="193" customFormat="1" ht="12.75" customHeight="1" x14ac:dyDescent="0.2">
      <c r="A539" s="126" t="s">
        <v>303</v>
      </c>
      <c r="B539" s="127" t="s">
        <v>414</v>
      </c>
      <c r="C539" s="127" t="s">
        <v>435</v>
      </c>
      <c r="D539" s="127" t="s">
        <v>76</v>
      </c>
      <c r="E539" s="127" t="s">
        <v>651</v>
      </c>
      <c r="F539" s="127" t="s">
        <v>84</v>
      </c>
      <c r="G539" s="142">
        <f>G540</f>
        <v>2000</v>
      </c>
      <c r="H539" s="141">
        <f t="shared" si="17"/>
        <v>-160</v>
      </c>
      <c r="I539" s="142">
        <f>I540</f>
        <v>1840</v>
      </c>
    </row>
    <row r="540" spans="1:9" s="193" customFormat="1" ht="12.75" customHeight="1" x14ac:dyDescent="0.2">
      <c r="A540" s="126" t="s">
        <v>85</v>
      </c>
      <c r="B540" s="127" t="s">
        <v>414</v>
      </c>
      <c r="C540" s="127" t="s">
        <v>435</v>
      </c>
      <c r="D540" s="127" t="s">
        <v>76</v>
      </c>
      <c r="E540" s="127" t="s">
        <v>651</v>
      </c>
      <c r="F540" s="127" t="s">
        <v>86</v>
      </c>
      <c r="G540" s="142">
        <v>2000</v>
      </c>
      <c r="H540" s="141">
        <f t="shared" si="17"/>
        <v>-160</v>
      </c>
      <c r="I540" s="142">
        <f>2000-160</f>
        <v>1840</v>
      </c>
    </row>
    <row r="541" spans="1:9" s="193" customFormat="1" ht="12.75" customHeight="1" x14ac:dyDescent="0.2">
      <c r="A541" s="148" t="s">
        <v>137</v>
      </c>
      <c r="B541" s="118" t="s">
        <v>414</v>
      </c>
      <c r="C541" s="118" t="s">
        <v>435</v>
      </c>
      <c r="D541" s="118" t="s">
        <v>76</v>
      </c>
      <c r="E541" s="118" t="s">
        <v>650</v>
      </c>
      <c r="F541" s="118"/>
      <c r="G541" s="142"/>
      <c r="H541" s="141"/>
      <c r="I541" s="141">
        <f>I542</f>
        <v>160</v>
      </c>
    </row>
    <row r="542" spans="1:9" s="193" customFormat="1" ht="12.75" customHeight="1" x14ac:dyDescent="0.2">
      <c r="A542" s="126" t="s">
        <v>303</v>
      </c>
      <c r="B542" s="127" t="s">
        <v>414</v>
      </c>
      <c r="C542" s="127" t="s">
        <v>435</v>
      </c>
      <c r="D542" s="127" t="s">
        <v>76</v>
      </c>
      <c r="E542" s="127" t="s">
        <v>650</v>
      </c>
      <c r="F542" s="127" t="s">
        <v>84</v>
      </c>
      <c r="G542" s="142"/>
      <c r="H542" s="141"/>
      <c r="I542" s="142">
        <f>I543</f>
        <v>160</v>
      </c>
    </row>
    <row r="543" spans="1:9" s="193" customFormat="1" ht="12.75" customHeight="1" x14ac:dyDescent="0.2">
      <c r="A543" s="126" t="s">
        <v>85</v>
      </c>
      <c r="B543" s="127" t="s">
        <v>414</v>
      </c>
      <c r="C543" s="127" t="s">
        <v>435</v>
      </c>
      <c r="D543" s="127" t="s">
        <v>76</v>
      </c>
      <c r="E543" s="127" t="s">
        <v>650</v>
      </c>
      <c r="F543" s="127" t="s">
        <v>86</v>
      </c>
      <c r="G543" s="142"/>
      <c r="H543" s="141"/>
      <c r="I543" s="142">
        <v>160</v>
      </c>
    </row>
    <row r="544" spans="1:9" s="193" customFormat="1" ht="67.5" customHeight="1" x14ac:dyDescent="0.2">
      <c r="A544" s="231" t="s">
        <v>773</v>
      </c>
      <c r="B544" s="48" t="s">
        <v>414</v>
      </c>
      <c r="C544" s="48" t="s">
        <v>435</v>
      </c>
      <c r="D544" s="48" t="s">
        <v>76</v>
      </c>
      <c r="E544" s="48" t="s">
        <v>774</v>
      </c>
      <c r="F544" s="48"/>
      <c r="G544" s="142"/>
      <c r="H544" s="141"/>
      <c r="I544" s="233">
        <f>I545</f>
        <v>54171.156999999999</v>
      </c>
    </row>
    <row r="545" spans="1:9" s="193" customFormat="1" ht="12.75" customHeight="1" x14ac:dyDescent="0.2">
      <c r="A545" s="73" t="s">
        <v>228</v>
      </c>
      <c r="B545" s="29" t="s">
        <v>414</v>
      </c>
      <c r="C545" s="29" t="s">
        <v>435</v>
      </c>
      <c r="D545" s="29" t="s">
        <v>76</v>
      </c>
      <c r="E545" s="29" t="s">
        <v>774</v>
      </c>
      <c r="F545" s="29" t="s">
        <v>437</v>
      </c>
      <c r="G545" s="142"/>
      <c r="H545" s="141"/>
      <c r="I545" s="38">
        <f>I546</f>
        <v>54171.156999999999</v>
      </c>
    </row>
    <row r="546" spans="1:9" s="193" customFormat="1" ht="12.75" customHeight="1" x14ac:dyDescent="0.2">
      <c r="A546" s="73" t="s">
        <v>438</v>
      </c>
      <c r="B546" s="29" t="s">
        <v>414</v>
      </c>
      <c r="C546" s="29" t="s">
        <v>435</v>
      </c>
      <c r="D546" s="29" t="s">
        <v>76</v>
      </c>
      <c r="E546" s="29" t="s">
        <v>774</v>
      </c>
      <c r="F546" s="29" t="s">
        <v>439</v>
      </c>
      <c r="G546" s="142"/>
      <c r="H546" s="141"/>
      <c r="I546" s="38">
        <v>54171.156999999999</v>
      </c>
    </row>
    <row r="547" spans="1:9" s="193" customFormat="1" ht="54" customHeight="1" x14ac:dyDescent="0.2">
      <c r="A547" s="232" t="s">
        <v>775</v>
      </c>
      <c r="B547" s="48" t="s">
        <v>414</v>
      </c>
      <c r="C547" s="48" t="s">
        <v>435</v>
      </c>
      <c r="D547" s="48" t="s">
        <v>76</v>
      </c>
      <c r="E547" s="48" t="s">
        <v>776</v>
      </c>
      <c r="F547" s="48"/>
      <c r="G547" s="142"/>
      <c r="H547" s="141"/>
      <c r="I547" s="233">
        <f>I548</f>
        <v>2759.0907900000002</v>
      </c>
    </row>
    <row r="548" spans="1:9" s="193" customFormat="1" ht="12.75" customHeight="1" x14ac:dyDescent="0.2">
      <c r="A548" s="73" t="s">
        <v>228</v>
      </c>
      <c r="B548" s="29" t="s">
        <v>414</v>
      </c>
      <c r="C548" s="29" t="s">
        <v>435</v>
      </c>
      <c r="D548" s="29" t="s">
        <v>76</v>
      </c>
      <c r="E548" s="29" t="s">
        <v>776</v>
      </c>
      <c r="F548" s="29" t="s">
        <v>437</v>
      </c>
      <c r="G548" s="142"/>
      <c r="H548" s="141"/>
      <c r="I548" s="38">
        <f>I549</f>
        <v>2759.0907900000002</v>
      </c>
    </row>
    <row r="549" spans="1:9" s="193" customFormat="1" ht="12.75" customHeight="1" x14ac:dyDescent="0.2">
      <c r="A549" s="73" t="s">
        <v>438</v>
      </c>
      <c r="B549" s="29" t="s">
        <v>414</v>
      </c>
      <c r="C549" s="29" t="s">
        <v>435</v>
      </c>
      <c r="D549" s="29" t="s">
        <v>76</v>
      </c>
      <c r="E549" s="29" t="s">
        <v>776</v>
      </c>
      <c r="F549" s="29" t="s">
        <v>439</v>
      </c>
      <c r="G549" s="142"/>
      <c r="H549" s="141"/>
      <c r="I549" s="38">
        <v>2759.0907900000002</v>
      </c>
    </row>
    <row r="550" spans="1:9" s="193" customFormat="1" ht="24" customHeight="1" x14ac:dyDescent="0.2">
      <c r="A550" s="117" t="s">
        <v>644</v>
      </c>
      <c r="B550" s="118" t="s">
        <v>414</v>
      </c>
      <c r="C550" s="118" t="s">
        <v>435</v>
      </c>
      <c r="D550" s="118" t="s">
        <v>76</v>
      </c>
      <c r="E550" s="118" t="s">
        <v>645</v>
      </c>
      <c r="F550" s="118"/>
      <c r="G550" s="119">
        <f>G551</f>
        <v>13300</v>
      </c>
      <c r="H550" s="141">
        <f t="shared" si="17"/>
        <v>0</v>
      </c>
      <c r="I550" s="119">
        <f>I551</f>
        <v>13300</v>
      </c>
    </row>
    <row r="551" spans="1:9" s="193" customFormat="1" ht="12.75" customHeight="1" x14ac:dyDescent="0.2">
      <c r="A551" s="126" t="s">
        <v>228</v>
      </c>
      <c r="B551" s="127" t="s">
        <v>414</v>
      </c>
      <c r="C551" s="127" t="s">
        <v>435</v>
      </c>
      <c r="D551" s="127" t="s">
        <v>76</v>
      </c>
      <c r="E551" s="127" t="s">
        <v>645</v>
      </c>
      <c r="F551" s="127" t="s">
        <v>437</v>
      </c>
      <c r="G551" s="128">
        <f>G552</f>
        <v>13300</v>
      </c>
      <c r="H551" s="141">
        <f t="shared" si="17"/>
        <v>0</v>
      </c>
      <c r="I551" s="128">
        <f>I552</f>
        <v>13300</v>
      </c>
    </row>
    <row r="552" spans="1:9" s="193" customFormat="1" ht="12.75" customHeight="1" x14ac:dyDescent="0.2">
      <c r="A552" s="126" t="s">
        <v>438</v>
      </c>
      <c r="B552" s="127" t="s">
        <v>414</v>
      </c>
      <c r="C552" s="127" t="s">
        <v>435</v>
      </c>
      <c r="D552" s="127" t="s">
        <v>76</v>
      </c>
      <c r="E552" s="127" t="s">
        <v>645</v>
      </c>
      <c r="F552" s="127" t="s">
        <v>439</v>
      </c>
      <c r="G552" s="128">
        <v>13300</v>
      </c>
      <c r="H552" s="141">
        <f t="shared" si="17"/>
        <v>0</v>
      </c>
      <c r="I552" s="128">
        <v>13300</v>
      </c>
    </row>
    <row r="553" spans="1:9" s="193" customFormat="1" ht="12.75" customHeight="1" x14ac:dyDescent="0.2">
      <c r="A553" s="117" t="s">
        <v>381</v>
      </c>
      <c r="B553" s="118" t="s">
        <v>414</v>
      </c>
      <c r="C553" s="118" t="s">
        <v>435</v>
      </c>
      <c r="D553" s="118" t="s">
        <v>488</v>
      </c>
      <c r="E553" s="127"/>
      <c r="F553" s="127"/>
      <c r="G553" s="119">
        <f>G554</f>
        <v>114100</v>
      </c>
      <c r="H553" s="141">
        <f t="shared" si="17"/>
        <v>61000</v>
      </c>
      <c r="I553" s="119">
        <f>I554</f>
        <v>175100</v>
      </c>
    </row>
    <row r="554" spans="1:9" s="193" customFormat="1" ht="27" customHeight="1" x14ac:dyDescent="0.2">
      <c r="A554" s="130" t="s">
        <v>708</v>
      </c>
      <c r="B554" s="121" t="s">
        <v>414</v>
      </c>
      <c r="C554" s="121" t="s">
        <v>435</v>
      </c>
      <c r="D554" s="121" t="s">
        <v>488</v>
      </c>
      <c r="E554" s="121" t="s">
        <v>274</v>
      </c>
      <c r="F554" s="121"/>
      <c r="G554" s="122">
        <f>G555+G558+G561+G564+G567</f>
        <v>114100</v>
      </c>
      <c r="H554" s="170">
        <f t="shared" si="17"/>
        <v>61000</v>
      </c>
      <c r="I554" s="122">
        <f>I555+I558+I561+I564+I567+I570</f>
        <v>175100</v>
      </c>
    </row>
    <row r="555" spans="1:9" s="193" customFormat="1" ht="12.75" customHeight="1" x14ac:dyDescent="0.2">
      <c r="A555" s="148" t="s">
        <v>652</v>
      </c>
      <c r="B555" s="118" t="s">
        <v>414</v>
      </c>
      <c r="C555" s="118" t="s">
        <v>435</v>
      </c>
      <c r="D555" s="118" t="s">
        <v>488</v>
      </c>
      <c r="E555" s="118" t="s">
        <v>653</v>
      </c>
      <c r="F555" s="118"/>
      <c r="G555" s="119">
        <f>G556</f>
        <v>10000</v>
      </c>
      <c r="H555" s="141">
        <f t="shared" si="17"/>
        <v>0</v>
      </c>
      <c r="I555" s="119">
        <f>I556</f>
        <v>10000</v>
      </c>
    </row>
    <row r="556" spans="1:9" s="193" customFormat="1" ht="12.75" customHeight="1" x14ac:dyDescent="0.2">
      <c r="A556" s="126" t="s">
        <v>191</v>
      </c>
      <c r="B556" s="127" t="s">
        <v>414</v>
      </c>
      <c r="C556" s="127" t="s">
        <v>435</v>
      </c>
      <c r="D556" s="127" t="s">
        <v>488</v>
      </c>
      <c r="E556" s="127" t="s">
        <v>653</v>
      </c>
      <c r="F556" s="127" t="s">
        <v>84</v>
      </c>
      <c r="G556" s="128">
        <f>G557</f>
        <v>10000</v>
      </c>
      <c r="H556" s="141">
        <f t="shared" si="17"/>
        <v>0</v>
      </c>
      <c r="I556" s="128">
        <f>I557</f>
        <v>10000</v>
      </c>
    </row>
    <row r="557" spans="1:9" s="193" customFormat="1" ht="12.75" customHeight="1" x14ac:dyDescent="0.2">
      <c r="A557" s="126" t="s">
        <v>85</v>
      </c>
      <c r="B557" s="127" t="s">
        <v>414</v>
      </c>
      <c r="C557" s="127" t="s">
        <v>435</v>
      </c>
      <c r="D557" s="127" t="s">
        <v>488</v>
      </c>
      <c r="E557" s="127" t="s">
        <v>653</v>
      </c>
      <c r="F557" s="127" t="s">
        <v>86</v>
      </c>
      <c r="G557" s="128">
        <v>10000</v>
      </c>
      <c r="H557" s="141">
        <f t="shared" si="17"/>
        <v>0</v>
      </c>
      <c r="I557" s="128">
        <v>10000</v>
      </c>
    </row>
    <row r="558" spans="1:9" s="193" customFormat="1" ht="12.75" customHeight="1" x14ac:dyDescent="0.2">
      <c r="A558" s="117" t="s">
        <v>654</v>
      </c>
      <c r="B558" s="118" t="s">
        <v>414</v>
      </c>
      <c r="C558" s="118" t="s">
        <v>435</v>
      </c>
      <c r="D558" s="118" t="s">
        <v>488</v>
      </c>
      <c r="E558" s="118" t="s">
        <v>655</v>
      </c>
      <c r="F558" s="118"/>
      <c r="G558" s="119">
        <f>G559</f>
        <v>3600</v>
      </c>
      <c r="H558" s="141">
        <f t="shared" si="17"/>
        <v>0</v>
      </c>
      <c r="I558" s="119">
        <f>I559</f>
        <v>3600</v>
      </c>
    </row>
    <row r="559" spans="1:9" s="193" customFormat="1" ht="12.75" customHeight="1" x14ac:dyDescent="0.2">
      <c r="A559" s="126" t="s">
        <v>191</v>
      </c>
      <c r="B559" s="127" t="s">
        <v>414</v>
      </c>
      <c r="C559" s="127" t="s">
        <v>435</v>
      </c>
      <c r="D559" s="127" t="s">
        <v>488</v>
      </c>
      <c r="E559" s="127" t="s">
        <v>655</v>
      </c>
      <c r="F559" s="127" t="s">
        <v>84</v>
      </c>
      <c r="G559" s="128">
        <f>G560</f>
        <v>3600</v>
      </c>
      <c r="H559" s="141">
        <f t="shared" si="17"/>
        <v>0</v>
      </c>
      <c r="I559" s="128">
        <f>I560</f>
        <v>3600</v>
      </c>
    </row>
    <row r="560" spans="1:9" s="193" customFormat="1" ht="12.75" customHeight="1" x14ac:dyDescent="0.2">
      <c r="A560" s="126" t="s">
        <v>85</v>
      </c>
      <c r="B560" s="127" t="s">
        <v>414</v>
      </c>
      <c r="C560" s="127" t="s">
        <v>435</v>
      </c>
      <c r="D560" s="127" t="s">
        <v>488</v>
      </c>
      <c r="E560" s="127" t="s">
        <v>655</v>
      </c>
      <c r="F560" s="127" t="s">
        <v>86</v>
      </c>
      <c r="G560" s="128">
        <v>3600</v>
      </c>
      <c r="H560" s="141">
        <f t="shared" si="17"/>
        <v>0</v>
      </c>
      <c r="I560" s="128">
        <v>3600</v>
      </c>
    </row>
    <row r="561" spans="1:9" s="193" customFormat="1" ht="12.75" customHeight="1" x14ac:dyDescent="0.2">
      <c r="A561" s="148" t="s">
        <v>137</v>
      </c>
      <c r="B561" s="118" t="s">
        <v>414</v>
      </c>
      <c r="C561" s="118" t="s">
        <v>435</v>
      </c>
      <c r="D561" s="118" t="s">
        <v>488</v>
      </c>
      <c r="E561" s="118" t="s">
        <v>650</v>
      </c>
      <c r="F561" s="118"/>
      <c r="G561" s="141">
        <f>G562</f>
        <v>500</v>
      </c>
      <c r="H561" s="141">
        <f t="shared" si="17"/>
        <v>0</v>
      </c>
      <c r="I561" s="141">
        <f>I562</f>
        <v>500</v>
      </c>
    </row>
    <row r="562" spans="1:9" s="193" customFormat="1" ht="12.75" customHeight="1" x14ac:dyDescent="0.2">
      <c r="A562" s="126" t="s">
        <v>303</v>
      </c>
      <c r="B562" s="127" t="s">
        <v>414</v>
      </c>
      <c r="C562" s="127" t="s">
        <v>435</v>
      </c>
      <c r="D562" s="127" t="s">
        <v>488</v>
      </c>
      <c r="E562" s="127" t="s">
        <v>650</v>
      </c>
      <c r="F562" s="127" t="s">
        <v>84</v>
      </c>
      <c r="G562" s="142">
        <f>G563</f>
        <v>500</v>
      </c>
      <c r="H562" s="141">
        <f t="shared" si="17"/>
        <v>0</v>
      </c>
      <c r="I562" s="142">
        <f>I563</f>
        <v>500</v>
      </c>
    </row>
    <row r="563" spans="1:9" s="193" customFormat="1" ht="12.75" customHeight="1" x14ac:dyDescent="0.2">
      <c r="A563" s="126" t="s">
        <v>85</v>
      </c>
      <c r="B563" s="127" t="s">
        <v>414</v>
      </c>
      <c r="C563" s="127" t="s">
        <v>435</v>
      </c>
      <c r="D563" s="127" t="s">
        <v>488</v>
      </c>
      <c r="E563" s="127" t="s">
        <v>650</v>
      </c>
      <c r="F563" s="127" t="s">
        <v>86</v>
      </c>
      <c r="G563" s="142">
        <v>500</v>
      </c>
      <c r="H563" s="141">
        <f t="shared" si="17"/>
        <v>0</v>
      </c>
      <c r="I563" s="142">
        <v>500</v>
      </c>
    </row>
    <row r="564" spans="1:9" s="193" customFormat="1" ht="12.75" customHeight="1" x14ac:dyDescent="0.2">
      <c r="A564" s="117" t="s">
        <v>717</v>
      </c>
      <c r="B564" s="118" t="s">
        <v>414</v>
      </c>
      <c r="C564" s="118" t="s">
        <v>435</v>
      </c>
      <c r="D564" s="118" t="s">
        <v>488</v>
      </c>
      <c r="E564" s="118" t="s">
        <v>714</v>
      </c>
      <c r="F564" s="118"/>
      <c r="G564" s="141">
        <f>G565</f>
        <v>100000</v>
      </c>
      <c r="H564" s="141">
        <f t="shared" si="17"/>
        <v>0</v>
      </c>
      <c r="I564" s="141">
        <f>I565</f>
        <v>100000</v>
      </c>
    </row>
    <row r="565" spans="1:9" s="193" customFormat="1" ht="12.75" customHeight="1" x14ac:dyDescent="0.2">
      <c r="A565" s="126" t="s">
        <v>191</v>
      </c>
      <c r="B565" s="127" t="s">
        <v>414</v>
      </c>
      <c r="C565" s="127" t="s">
        <v>435</v>
      </c>
      <c r="D565" s="127" t="s">
        <v>488</v>
      </c>
      <c r="E565" s="127" t="s">
        <v>714</v>
      </c>
      <c r="F565" s="127" t="s">
        <v>84</v>
      </c>
      <c r="G565" s="142">
        <f>G566</f>
        <v>100000</v>
      </c>
      <c r="H565" s="141">
        <f t="shared" si="17"/>
        <v>0</v>
      </c>
      <c r="I565" s="142">
        <f>I566</f>
        <v>100000</v>
      </c>
    </row>
    <row r="566" spans="1:9" s="193" customFormat="1" ht="12.75" customHeight="1" x14ac:dyDescent="0.2">
      <c r="A566" s="126" t="s">
        <v>85</v>
      </c>
      <c r="B566" s="127" t="s">
        <v>414</v>
      </c>
      <c r="C566" s="127" t="s">
        <v>435</v>
      </c>
      <c r="D566" s="127" t="s">
        <v>488</v>
      </c>
      <c r="E566" s="127" t="s">
        <v>714</v>
      </c>
      <c r="F566" s="127" t="s">
        <v>86</v>
      </c>
      <c r="G566" s="142">
        <v>100000</v>
      </c>
      <c r="H566" s="141">
        <f t="shared" si="17"/>
        <v>0</v>
      </c>
      <c r="I566" s="142">
        <v>100000</v>
      </c>
    </row>
    <row r="567" spans="1:9" s="193" customFormat="1" ht="12.75" customHeight="1" x14ac:dyDescent="0.2">
      <c r="A567" s="117" t="s">
        <v>719</v>
      </c>
      <c r="B567" s="118" t="s">
        <v>414</v>
      </c>
      <c r="C567" s="118" t="s">
        <v>435</v>
      </c>
      <c r="D567" s="118" t="s">
        <v>488</v>
      </c>
      <c r="E567" s="118" t="s">
        <v>720</v>
      </c>
      <c r="F567" s="118"/>
      <c r="G567" s="141">
        <f>G568</f>
        <v>0</v>
      </c>
      <c r="H567" s="141">
        <f t="shared" si="17"/>
        <v>50000</v>
      </c>
      <c r="I567" s="141">
        <f>I568</f>
        <v>50000</v>
      </c>
    </row>
    <row r="568" spans="1:9" s="193" customFormat="1" ht="12.75" customHeight="1" x14ac:dyDescent="0.2">
      <c r="A568" s="126" t="s">
        <v>191</v>
      </c>
      <c r="B568" s="127" t="s">
        <v>414</v>
      </c>
      <c r="C568" s="127" t="s">
        <v>435</v>
      </c>
      <c r="D568" s="127" t="s">
        <v>488</v>
      </c>
      <c r="E568" s="127" t="s">
        <v>720</v>
      </c>
      <c r="F568" s="127" t="s">
        <v>84</v>
      </c>
      <c r="G568" s="142">
        <f>G569</f>
        <v>0</v>
      </c>
      <c r="H568" s="142">
        <f t="shared" si="17"/>
        <v>50000</v>
      </c>
      <c r="I568" s="142">
        <f>I569</f>
        <v>50000</v>
      </c>
    </row>
    <row r="569" spans="1:9" s="193" customFormat="1" ht="12.75" customHeight="1" x14ac:dyDescent="0.2">
      <c r="A569" s="126" t="s">
        <v>85</v>
      </c>
      <c r="B569" s="127" t="s">
        <v>414</v>
      </c>
      <c r="C569" s="127" t="s">
        <v>435</v>
      </c>
      <c r="D569" s="127" t="s">
        <v>488</v>
      </c>
      <c r="E569" s="127" t="s">
        <v>720</v>
      </c>
      <c r="F569" s="127" t="s">
        <v>86</v>
      </c>
      <c r="G569" s="142">
        <v>0</v>
      </c>
      <c r="H569" s="142">
        <f t="shared" si="17"/>
        <v>50000</v>
      </c>
      <c r="I569" s="142">
        <v>50000</v>
      </c>
    </row>
    <row r="570" spans="1:9" s="193" customFormat="1" ht="12.75" customHeight="1" x14ac:dyDescent="0.2">
      <c r="A570" s="117" t="s">
        <v>845</v>
      </c>
      <c r="B570" s="118" t="s">
        <v>414</v>
      </c>
      <c r="C570" s="118" t="s">
        <v>435</v>
      </c>
      <c r="D570" s="118" t="s">
        <v>488</v>
      </c>
      <c r="E570" s="118" t="s">
        <v>846</v>
      </c>
      <c r="F570" s="127"/>
      <c r="G570" s="142"/>
      <c r="H570" s="141"/>
      <c r="I570" s="141">
        <f>I571</f>
        <v>11000</v>
      </c>
    </row>
    <row r="571" spans="1:9" s="193" customFormat="1" ht="12.75" customHeight="1" x14ac:dyDescent="0.2">
      <c r="A571" s="126" t="s">
        <v>191</v>
      </c>
      <c r="B571" s="127" t="s">
        <v>414</v>
      </c>
      <c r="C571" s="127" t="s">
        <v>435</v>
      </c>
      <c r="D571" s="127" t="s">
        <v>488</v>
      </c>
      <c r="E571" s="127" t="s">
        <v>846</v>
      </c>
      <c r="F571" s="127" t="s">
        <v>84</v>
      </c>
      <c r="G571" s="142"/>
      <c r="H571" s="141"/>
      <c r="I571" s="142">
        <f>I572</f>
        <v>11000</v>
      </c>
    </row>
    <row r="572" spans="1:9" s="193" customFormat="1" ht="12.75" customHeight="1" x14ac:dyDescent="0.2">
      <c r="A572" s="126" t="s">
        <v>85</v>
      </c>
      <c r="B572" s="127" t="s">
        <v>414</v>
      </c>
      <c r="C572" s="127" t="s">
        <v>435</v>
      </c>
      <c r="D572" s="127" t="s">
        <v>488</v>
      </c>
      <c r="E572" s="127" t="s">
        <v>846</v>
      </c>
      <c r="F572" s="127" t="s">
        <v>86</v>
      </c>
      <c r="G572" s="142"/>
      <c r="H572" s="141"/>
      <c r="I572" s="142">
        <v>11000</v>
      </c>
    </row>
    <row r="573" spans="1:9" s="193" customFormat="1" ht="12.75" customHeight="1" x14ac:dyDescent="0.2">
      <c r="A573" s="117" t="s">
        <v>382</v>
      </c>
      <c r="B573" s="118" t="s">
        <v>414</v>
      </c>
      <c r="C573" s="118" t="s">
        <v>435</v>
      </c>
      <c r="D573" s="118" t="s">
        <v>435</v>
      </c>
      <c r="E573" s="118"/>
      <c r="F573" s="118"/>
      <c r="G573" s="119">
        <f>G574</f>
        <v>6630</v>
      </c>
      <c r="H573" s="141">
        <f t="shared" si="17"/>
        <v>0</v>
      </c>
      <c r="I573" s="119">
        <f>I574</f>
        <v>6630</v>
      </c>
    </row>
    <row r="574" spans="1:9" s="193" customFormat="1" ht="24" customHeight="1" x14ac:dyDescent="0.2">
      <c r="A574" s="131" t="s">
        <v>412</v>
      </c>
      <c r="B574" s="132" t="s">
        <v>414</v>
      </c>
      <c r="C574" s="132" t="s">
        <v>435</v>
      </c>
      <c r="D574" s="132" t="s">
        <v>435</v>
      </c>
      <c r="E574" s="132"/>
      <c r="F574" s="132"/>
      <c r="G574" s="133">
        <f>G575</f>
        <v>6630</v>
      </c>
      <c r="H574" s="141">
        <f t="shared" si="17"/>
        <v>0</v>
      </c>
      <c r="I574" s="133">
        <f>I575</f>
        <v>6630</v>
      </c>
    </row>
    <row r="575" spans="1:9" s="193" customFormat="1" ht="12.75" customHeight="1" x14ac:dyDescent="0.2">
      <c r="A575" s="152" t="s">
        <v>74</v>
      </c>
      <c r="B575" s="132" t="s">
        <v>414</v>
      </c>
      <c r="C575" s="132" t="s">
        <v>435</v>
      </c>
      <c r="D575" s="132" t="s">
        <v>435</v>
      </c>
      <c r="E575" s="132" t="s">
        <v>216</v>
      </c>
      <c r="F575" s="132"/>
      <c r="G575" s="133">
        <f>G576</f>
        <v>6630</v>
      </c>
      <c r="H575" s="141">
        <f t="shared" si="17"/>
        <v>0</v>
      </c>
      <c r="I575" s="133">
        <f>I576</f>
        <v>6630</v>
      </c>
    </row>
    <row r="576" spans="1:9" s="193" customFormat="1" ht="12.75" customHeight="1" x14ac:dyDescent="0.2">
      <c r="A576" s="134" t="s">
        <v>306</v>
      </c>
      <c r="B576" s="118" t="s">
        <v>414</v>
      </c>
      <c r="C576" s="118" t="s">
        <v>435</v>
      </c>
      <c r="D576" s="118" t="s">
        <v>435</v>
      </c>
      <c r="E576" s="118" t="s">
        <v>217</v>
      </c>
      <c r="F576" s="127"/>
      <c r="G576" s="119">
        <f>G577+G580</f>
        <v>6630</v>
      </c>
      <c r="H576" s="141">
        <f t="shared" si="17"/>
        <v>0</v>
      </c>
      <c r="I576" s="119">
        <f>I577+I580</f>
        <v>6630</v>
      </c>
    </row>
    <row r="577" spans="1:9" s="193" customFormat="1" ht="12.75" customHeight="1" x14ac:dyDescent="0.2">
      <c r="A577" s="134" t="s">
        <v>394</v>
      </c>
      <c r="B577" s="118" t="s">
        <v>414</v>
      </c>
      <c r="C577" s="118" t="s">
        <v>435</v>
      </c>
      <c r="D577" s="118" t="s">
        <v>435</v>
      </c>
      <c r="E577" s="118" t="s">
        <v>218</v>
      </c>
      <c r="F577" s="118"/>
      <c r="G577" s="119">
        <f>G578</f>
        <v>5670</v>
      </c>
      <c r="H577" s="141">
        <f t="shared" si="17"/>
        <v>0</v>
      </c>
      <c r="I577" s="119">
        <f>I578</f>
        <v>5670</v>
      </c>
    </row>
    <row r="578" spans="1:9" s="193" customFormat="1" ht="36" customHeight="1" x14ac:dyDescent="0.2">
      <c r="A578" s="126" t="s">
        <v>79</v>
      </c>
      <c r="B578" s="127" t="s">
        <v>414</v>
      </c>
      <c r="C578" s="127" t="s">
        <v>435</v>
      </c>
      <c r="D578" s="127" t="s">
        <v>435</v>
      </c>
      <c r="E578" s="127" t="s">
        <v>218</v>
      </c>
      <c r="F578" s="127" t="s">
        <v>80</v>
      </c>
      <c r="G578" s="128">
        <f>G579</f>
        <v>5670</v>
      </c>
      <c r="H578" s="141">
        <f t="shared" si="17"/>
        <v>0</v>
      </c>
      <c r="I578" s="128">
        <f>I579</f>
        <v>5670</v>
      </c>
    </row>
    <row r="579" spans="1:9" s="193" customFormat="1" ht="12.75" customHeight="1" x14ac:dyDescent="0.2">
      <c r="A579" s="126" t="s">
        <v>81</v>
      </c>
      <c r="B579" s="127" t="s">
        <v>414</v>
      </c>
      <c r="C579" s="127" t="s">
        <v>435</v>
      </c>
      <c r="D579" s="127" t="s">
        <v>435</v>
      </c>
      <c r="E579" s="127" t="s">
        <v>218</v>
      </c>
      <c r="F579" s="127" t="s">
        <v>82</v>
      </c>
      <c r="G579" s="128">
        <f>4300+20+1300+20+30</f>
        <v>5670</v>
      </c>
      <c r="H579" s="141">
        <f t="shared" ref="H579:H642" si="18">I579-G579</f>
        <v>0</v>
      </c>
      <c r="I579" s="128">
        <f>4300+20+1300+20+30</f>
        <v>5670</v>
      </c>
    </row>
    <row r="580" spans="1:9" s="193" customFormat="1" ht="12.75" customHeight="1" x14ac:dyDescent="0.2">
      <c r="A580" s="117" t="s">
        <v>83</v>
      </c>
      <c r="B580" s="118" t="s">
        <v>414</v>
      </c>
      <c r="C580" s="118" t="s">
        <v>435</v>
      </c>
      <c r="D580" s="118" t="s">
        <v>435</v>
      </c>
      <c r="E580" s="118" t="s">
        <v>219</v>
      </c>
      <c r="F580" s="118"/>
      <c r="G580" s="119">
        <f>G581+G583</f>
        <v>960</v>
      </c>
      <c r="H580" s="141">
        <f t="shared" si="18"/>
        <v>0</v>
      </c>
      <c r="I580" s="119">
        <f>I581+I583</f>
        <v>960</v>
      </c>
    </row>
    <row r="581" spans="1:9" s="193" customFormat="1" ht="12.75" customHeight="1" x14ac:dyDescent="0.2">
      <c r="A581" s="126" t="s">
        <v>303</v>
      </c>
      <c r="B581" s="127" t="s">
        <v>414</v>
      </c>
      <c r="C581" s="127" t="s">
        <v>435</v>
      </c>
      <c r="D581" s="127" t="s">
        <v>435</v>
      </c>
      <c r="E581" s="127" t="s">
        <v>219</v>
      </c>
      <c r="F581" s="127" t="s">
        <v>84</v>
      </c>
      <c r="G581" s="128">
        <f>G582</f>
        <v>810</v>
      </c>
      <c r="H581" s="141">
        <f t="shared" si="18"/>
        <v>0</v>
      </c>
      <c r="I581" s="128">
        <f>I582</f>
        <v>810</v>
      </c>
    </row>
    <row r="582" spans="1:9" s="193" customFormat="1" ht="12.75" customHeight="1" x14ac:dyDescent="0.2">
      <c r="A582" s="126" t="s">
        <v>85</v>
      </c>
      <c r="B582" s="127" t="s">
        <v>414</v>
      </c>
      <c r="C582" s="127" t="s">
        <v>435</v>
      </c>
      <c r="D582" s="127" t="s">
        <v>435</v>
      </c>
      <c r="E582" s="127" t="s">
        <v>219</v>
      </c>
      <c r="F582" s="127" t="s">
        <v>86</v>
      </c>
      <c r="G582" s="128">
        <f>60+50+300+300+100</f>
        <v>810</v>
      </c>
      <c r="H582" s="141">
        <f t="shared" si="18"/>
        <v>0</v>
      </c>
      <c r="I582" s="128">
        <f>60+50+300+300+100</f>
        <v>810</v>
      </c>
    </row>
    <row r="583" spans="1:9" s="193" customFormat="1" ht="12.75" customHeight="1" x14ac:dyDescent="0.2">
      <c r="A583" s="126" t="s">
        <v>87</v>
      </c>
      <c r="B583" s="127" t="s">
        <v>414</v>
      </c>
      <c r="C583" s="127" t="s">
        <v>435</v>
      </c>
      <c r="D583" s="127" t="s">
        <v>435</v>
      </c>
      <c r="E583" s="127" t="s">
        <v>219</v>
      </c>
      <c r="F583" s="127" t="s">
        <v>88</v>
      </c>
      <c r="G583" s="128">
        <f>G584</f>
        <v>150</v>
      </c>
      <c r="H583" s="141">
        <f t="shared" si="18"/>
        <v>0</v>
      </c>
      <c r="I583" s="128">
        <f>I584</f>
        <v>150</v>
      </c>
    </row>
    <row r="584" spans="1:9" s="193" customFormat="1" ht="12.75" customHeight="1" x14ac:dyDescent="0.2">
      <c r="A584" s="126" t="s">
        <v>519</v>
      </c>
      <c r="B584" s="127" t="s">
        <v>414</v>
      </c>
      <c r="C584" s="127" t="s">
        <v>435</v>
      </c>
      <c r="D584" s="127" t="s">
        <v>435</v>
      </c>
      <c r="E584" s="127" t="s">
        <v>219</v>
      </c>
      <c r="F584" s="127" t="s">
        <v>89</v>
      </c>
      <c r="G584" s="128">
        <v>150</v>
      </c>
      <c r="H584" s="141">
        <f t="shared" si="18"/>
        <v>0</v>
      </c>
      <c r="I584" s="128">
        <v>150</v>
      </c>
    </row>
    <row r="585" spans="1:9" s="193" customFormat="1" ht="12.75" customHeight="1" x14ac:dyDescent="0.2">
      <c r="A585" s="117" t="s">
        <v>646</v>
      </c>
      <c r="B585" s="118" t="s">
        <v>414</v>
      </c>
      <c r="C585" s="118" t="s">
        <v>304</v>
      </c>
      <c r="D585" s="118" t="s">
        <v>77</v>
      </c>
      <c r="E585" s="118"/>
      <c r="F585" s="118"/>
      <c r="G585" s="119">
        <f>G586</f>
        <v>16500</v>
      </c>
      <c r="H585" s="141">
        <f t="shared" si="18"/>
        <v>-16500</v>
      </c>
      <c r="I585" s="302">
        <f>I586</f>
        <v>0</v>
      </c>
    </row>
    <row r="586" spans="1:9" s="193" customFormat="1" ht="12.75" customHeight="1" x14ac:dyDescent="0.2">
      <c r="A586" s="117" t="s">
        <v>647</v>
      </c>
      <c r="B586" s="118" t="s">
        <v>414</v>
      </c>
      <c r="C586" s="118" t="s">
        <v>304</v>
      </c>
      <c r="D586" s="118" t="s">
        <v>488</v>
      </c>
      <c r="E586" s="118"/>
      <c r="F586" s="118"/>
      <c r="G586" s="119">
        <f>G587</f>
        <v>16500</v>
      </c>
      <c r="H586" s="141">
        <f t="shared" si="18"/>
        <v>-16500</v>
      </c>
      <c r="I586" s="302">
        <f>I587</f>
        <v>0</v>
      </c>
    </row>
    <row r="587" spans="1:9" s="193" customFormat="1" ht="27" customHeight="1" x14ac:dyDescent="0.2">
      <c r="A587" s="130" t="s">
        <v>708</v>
      </c>
      <c r="B587" s="121" t="s">
        <v>414</v>
      </c>
      <c r="C587" s="121" t="s">
        <v>304</v>
      </c>
      <c r="D587" s="121" t="s">
        <v>488</v>
      </c>
      <c r="E587" s="121" t="s">
        <v>274</v>
      </c>
      <c r="F587" s="127"/>
      <c r="G587" s="122">
        <f>G588</f>
        <v>16500</v>
      </c>
      <c r="H587" s="141">
        <f t="shared" si="18"/>
        <v>-16500</v>
      </c>
      <c r="I587" s="303">
        <f>I588</f>
        <v>0</v>
      </c>
    </row>
    <row r="588" spans="1:9" s="193" customFormat="1" ht="12.75" customHeight="1" x14ac:dyDescent="0.2">
      <c r="A588" s="148" t="s">
        <v>656</v>
      </c>
      <c r="B588" s="118" t="s">
        <v>414</v>
      </c>
      <c r="C588" s="118" t="s">
        <v>304</v>
      </c>
      <c r="D588" s="118" t="s">
        <v>488</v>
      </c>
      <c r="E588" s="171" t="s">
        <v>657</v>
      </c>
      <c r="F588" s="118"/>
      <c r="G588" s="141">
        <f>G589</f>
        <v>16500</v>
      </c>
      <c r="H588" s="141">
        <f t="shared" si="18"/>
        <v>-16500</v>
      </c>
      <c r="I588" s="141">
        <f>I589</f>
        <v>0</v>
      </c>
    </row>
    <row r="589" spans="1:9" s="193" customFormat="1" ht="12.75" customHeight="1" x14ac:dyDescent="0.2">
      <c r="A589" s="126" t="s">
        <v>228</v>
      </c>
      <c r="B589" s="127" t="s">
        <v>414</v>
      </c>
      <c r="C589" s="127" t="s">
        <v>304</v>
      </c>
      <c r="D589" s="127" t="s">
        <v>488</v>
      </c>
      <c r="E589" s="172" t="s">
        <v>657</v>
      </c>
      <c r="F589" s="127" t="s">
        <v>437</v>
      </c>
      <c r="G589" s="142">
        <f>G590</f>
        <v>16500</v>
      </c>
      <c r="H589" s="141">
        <f t="shared" si="18"/>
        <v>-16500</v>
      </c>
      <c r="I589" s="142">
        <f>I590</f>
        <v>0</v>
      </c>
    </row>
    <row r="590" spans="1:9" s="193" customFormat="1" ht="12.75" customHeight="1" x14ac:dyDescent="0.2">
      <c r="A590" s="126" t="s">
        <v>438</v>
      </c>
      <c r="B590" s="127" t="s">
        <v>414</v>
      </c>
      <c r="C590" s="127" t="s">
        <v>304</v>
      </c>
      <c r="D590" s="127" t="s">
        <v>488</v>
      </c>
      <c r="E590" s="172" t="s">
        <v>657</v>
      </c>
      <c r="F590" s="127" t="s">
        <v>439</v>
      </c>
      <c r="G590" s="142">
        <v>16500</v>
      </c>
      <c r="H590" s="141">
        <f t="shared" si="18"/>
        <v>-16500</v>
      </c>
      <c r="I590" s="142">
        <f>16500-16500</f>
        <v>0</v>
      </c>
    </row>
    <row r="591" spans="1:9" s="193" customFormat="1" ht="12.75" customHeight="1" x14ac:dyDescent="0.2">
      <c r="A591" s="117" t="s">
        <v>383</v>
      </c>
      <c r="B591" s="118" t="s">
        <v>414</v>
      </c>
      <c r="C591" s="118" t="s">
        <v>495</v>
      </c>
      <c r="D591" s="118" t="s">
        <v>77</v>
      </c>
      <c r="E591" s="118"/>
      <c r="F591" s="118"/>
      <c r="G591" s="119">
        <f>G592+G597</f>
        <v>77500</v>
      </c>
      <c r="H591" s="141">
        <f t="shared" si="18"/>
        <v>12950</v>
      </c>
      <c r="I591" s="119">
        <f>I592+I597</f>
        <v>90450</v>
      </c>
    </row>
    <row r="592" spans="1:9" s="193" customFormat="1" ht="12.75" customHeight="1" x14ac:dyDescent="0.2">
      <c r="A592" s="173" t="s">
        <v>384</v>
      </c>
      <c r="B592" s="118" t="s">
        <v>414</v>
      </c>
      <c r="C592" s="118" t="s">
        <v>495</v>
      </c>
      <c r="D592" s="118" t="s">
        <v>76</v>
      </c>
      <c r="E592" s="118"/>
      <c r="F592" s="118"/>
      <c r="G592" s="119">
        <f>G593</f>
        <v>500</v>
      </c>
      <c r="H592" s="141">
        <f t="shared" si="18"/>
        <v>500</v>
      </c>
      <c r="I592" s="119">
        <f>I593</f>
        <v>1000</v>
      </c>
    </row>
    <row r="593" spans="1:9" s="193" customFormat="1" ht="27" customHeight="1" x14ac:dyDescent="0.2">
      <c r="A593" s="130" t="s">
        <v>708</v>
      </c>
      <c r="B593" s="121" t="s">
        <v>414</v>
      </c>
      <c r="C593" s="121" t="s">
        <v>495</v>
      </c>
      <c r="D593" s="121" t="s">
        <v>76</v>
      </c>
      <c r="E593" s="121" t="s">
        <v>274</v>
      </c>
      <c r="F593" s="121"/>
      <c r="G593" s="122">
        <f>G594</f>
        <v>500</v>
      </c>
      <c r="H593" s="141">
        <f t="shared" si="18"/>
        <v>500</v>
      </c>
      <c r="I593" s="122">
        <f>I594</f>
        <v>1000</v>
      </c>
    </row>
    <row r="594" spans="1:9" s="193" customFormat="1" ht="36" customHeight="1" x14ac:dyDescent="0.2">
      <c r="A594" s="117" t="s">
        <v>36</v>
      </c>
      <c r="B594" s="118" t="s">
        <v>414</v>
      </c>
      <c r="C594" s="118" t="s">
        <v>495</v>
      </c>
      <c r="D594" s="118" t="s">
        <v>76</v>
      </c>
      <c r="E594" s="118" t="s">
        <v>648</v>
      </c>
      <c r="F594" s="118"/>
      <c r="G594" s="119">
        <f>G595</f>
        <v>500</v>
      </c>
      <c r="H594" s="141">
        <f t="shared" si="18"/>
        <v>500</v>
      </c>
      <c r="I594" s="119">
        <f>I595</f>
        <v>1000</v>
      </c>
    </row>
    <row r="595" spans="1:9" s="193" customFormat="1" ht="12.75" customHeight="1" x14ac:dyDescent="0.2">
      <c r="A595" s="126" t="s">
        <v>163</v>
      </c>
      <c r="B595" s="127" t="s">
        <v>414</v>
      </c>
      <c r="C595" s="127" t="s">
        <v>495</v>
      </c>
      <c r="D595" s="127" t="s">
        <v>76</v>
      </c>
      <c r="E595" s="127" t="s">
        <v>648</v>
      </c>
      <c r="F595" s="127" t="s">
        <v>84</v>
      </c>
      <c r="G595" s="128">
        <f>G596</f>
        <v>500</v>
      </c>
      <c r="H595" s="141">
        <f t="shared" si="18"/>
        <v>500</v>
      </c>
      <c r="I595" s="128">
        <f>I596</f>
        <v>1000</v>
      </c>
    </row>
    <row r="596" spans="1:9" s="193" customFormat="1" ht="12.75" customHeight="1" x14ac:dyDescent="0.2">
      <c r="A596" s="126" t="s">
        <v>85</v>
      </c>
      <c r="B596" s="127" t="s">
        <v>414</v>
      </c>
      <c r="C596" s="127" t="s">
        <v>495</v>
      </c>
      <c r="D596" s="127" t="s">
        <v>76</v>
      </c>
      <c r="E596" s="127" t="s">
        <v>648</v>
      </c>
      <c r="F596" s="127" t="s">
        <v>86</v>
      </c>
      <c r="G596" s="128">
        <v>500</v>
      </c>
      <c r="H596" s="141">
        <f t="shared" si="18"/>
        <v>500</v>
      </c>
      <c r="I596" s="128">
        <f>500+500</f>
        <v>1000</v>
      </c>
    </row>
    <row r="597" spans="1:9" s="193" customFormat="1" ht="12.75" customHeight="1" x14ac:dyDescent="0.2">
      <c r="A597" s="117" t="s">
        <v>387</v>
      </c>
      <c r="B597" s="118" t="s">
        <v>414</v>
      </c>
      <c r="C597" s="118" t="s">
        <v>495</v>
      </c>
      <c r="D597" s="118" t="s">
        <v>489</v>
      </c>
      <c r="E597" s="127"/>
      <c r="F597" s="118"/>
      <c r="G597" s="119">
        <f>G598</f>
        <v>77000</v>
      </c>
      <c r="H597" s="141">
        <f t="shared" si="18"/>
        <v>12450</v>
      </c>
      <c r="I597" s="119">
        <f>I598</f>
        <v>89450</v>
      </c>
    </row>
    <row r="598" spans="1:9" s="193" customFormat="1" ht="27" customHeight="1" x14ac:dyDescent="0.2">
      <c r="A598" s="130" t="s">
        <v>708</v>
      </c>
      <c r="B598" s="121" t="s">
        <v>414</v>
      </c>
      <c r="C598" s="121" t="s">
        <v>495</v>
      </c>
      <c r="D598" s="121" t="s">
        <v>489</v>
      </c>
      <c r="E598" s="121" t="s">
        <v>274</v>
      </c>
      <c r="F598" s="121"/>
      <c r="G598" s="122">
        <f>G599+G602+G605+G608</f>
        <v>77000</v>
      </c>
      <c r="H598" s="170">
        <f t="shared" si="18"/>
        <v>12450</v>
      </c>
      <c r="I598" s="122">
        <f>I599+I602+I605+I608</f>
        <v>89450</v>
      </c>
    </row>
    <row r="599" spans="1:9" s="193" customFormat="1" ht="12.75" customHeight="1" x14ac:dyDescent="0.2">
      <c r="A599" s="148" t="s">
        <v>176</v>
      </c>
      <c r="B599" s="118" t="s">
        <v>414</v>
      </c>
      <c r="C599" s="118" t="s">
        <v>495</v>
      </c>
      <c r="D599" s="118" t="s">
        <v>489</v>
      </c>
      <c r="E599" s="171" t="s">
        <v>658</v>
      </c>
      <c r="F599" s="118"/>
      <c r="G599" s="119">
        <f>G600</f>
        <v>40000</v>
      </c>
      <c r="H599" s="141">
        <f t="shared" si="18"/>
        <v>12950</v>
      </c>
      <c r="I599" s="119">
        <f>I600</f>
        <v>52950</v>
      </c>
    </row>
    <row r="600" spans="1:9" s="193" customFormat="1" ht="12.75" customHeight="1" x14ac:dyDescent="0.2">
      <c r="A600" s="126" t="s">
        <v>303</v>
      </c>
      <c r="B600" s="127" t="s">
        <v>414</v>
      </c>
      <c r="C600" s="127" t="s">
        <v>495</v>
      </c>
      <c r="D600" s="127" t="s">
        <v>489</v>
      </c>
      <c r="E600" s="172" t="s">
        <v>658</v>
      </c>
      <c r="F600" s="127" t="s">
        <v>84</v>
      </c>
      <c r="G600" s="128">
        <f>G601</f>
        <v>40000</v>
      </c>
      <c r="H600" s="142">
        <f t="shared" si="18"/>
        <v>12950</v>
      </c>
      <c r="I600" s="128">
        <f>I601</f>
        <v>52950</v>
      </c>
    </row>
    <row r="601" spans="1:9" s="193" customFormat="1" ht="12.75" customHeight="1" x14ac:dyDescent="0.2">
      <c r="A601" s="126" t="s">
        <v>85</v>
      </c>
      <c r="B601" s="127" t="s">
        <v>414</v>
      </c>
      <c r="C601" s="127" t="s">
        <v>495</v>
      </c>
      <c r="D601" s="127" t="s">
        <v>489</v>
      </c>
      <c r="E601" s="172" t="s">
        <v>658</v>
      </c>
      <c r="F601" s="127" t="s">
        <v>86</v>
      </c>
      <c r="G601" s="128">
        <v>40000</v>
      </c>
      <c r="H601" s="142">
        <f t="shared" si="18"/>
        <v>12950</v>
      </c>
      <c r="I601" s="128">
        <f>40000-8000+20950</f>
        <v>52950</v>
      </c>
    </row>
    <row r="602" spans="1:9" s="193" customFormat="1" ht="12.75" customHeight="1" x14ac:dyDescent="0.2">
      <c r="A602" s="117" t="s">
        <v>354</v>
      </c>
      <c r="B602" s="118" t="s">
        <v>414</v>
      </c>
      <c r="C602" s="118" t="s">
        <v>495</v>
      </c>
      <c r="D602" s="118" t="s">
        <v>489</v>
      </c>
      <c r="E602" s="171" t="s">
        <v>659</v>
      </c>
      <c r="F602" s="118"/>
      <c r="G602" s="119">
        <f>G603</f>
        <v>32000</v>
      </c>
      <c r="H602" s="141">
        <f t="shared" si="18"/>
        <v>0</v>
      </c>
      <c r="I602" s="119">
        <f>I603</f>
        <v>32000</v>
      </c>
    </row>
    <row r="603" spans="1:9" s="193" customFormat="1" ht="12.75" customHeight="1" x14ac:dyDescent="0.2">
      <c r="A603" s="126" t="s">
        <v>228</v>
      </c>
      <c r="B603" s="127" t="s">
        <v>414</v>
      </c>
      <c r="C603" s="127" t="s">
        <v>495</v>
      </c>
      <c r="D603" s="127" t="s">
        <v>489</v>
      </c>
      <c r="E603" s="127" t="s">
        <v>659</v>
      </c>
      <c r="F603" s="127" t="s">
        <v>437</v>
      </c>
      <c r="G603" s="128">
        <f>G604</f>
        <v>32000</v>
      </c>
      <c r="H603" s="141">
        <f t="shared" si="18"/>
        <v>0</v>
      </c>
      <c r="I603" s="128">
        <f>I604</f>
        <v>32000</v>
      </c>
    </row>
    <row r="604" spans="1:9" s="193" customFormat="1" ht="12.75" customHeight="1" x14ac:dyDescent="0.2">
      <c r="A604" s="126" t="s">
        <v>438</v>
      </c>
      <c r="B604" s="127" t="s">
        <v>414</v>
      </c>
      <c r="C604" s="127" t="s">
        <v>495</v>
      </c>
      <c r="D604" s="127" t="s">
        <v>489</v>
      </c>
      <c r="E604" s="127" t="s">
        <v>659</v>
      </c>
      <c r="F604" s="127" t="s">
        <v>439</v>
      </c>
      <c r="G604" s="128">
        <v>32000</v>
      </c>
      <c r="H604" s="141">
        <f t="shared" si="18"/>
        <v>0</v>
      </c>
      <c r="I604" s="128">
        <v>32000</v>
      </c>
    </row>
    <row r="605" spans="1:9" s="219" customFormat="1" ht="12.75" customHeight="1" x14ac:dyDescent="0.2">
      <c r="A605" s="117" t="s">
        <v>660</v>
      </c>
      <c r="B605" s="118" t="s">
        <v>414</v>
      </c>
      <c r="C605" s="118" t="s">
        <v>495</v>
      </c>
      <c r="D605" s="118" t="s">
        <v>489</v>
      </c>
      <c r="E605" s="118" t="s">
        <v>661</v>
      </c>
      <c r="F605" s="118"/>
      <c r="G605" s="119">
        <f>G606</f>
        <v>2000</v>
      </c>
      <c r="H605" s="141">
        <f t="shared" si="18"/>
        <v>-500</v>
      </c>
      <c r="I605" s="119">
        <f>I606</f>
        <v>1500</v>
      </c>
    </row>
    <row r="606" spans="1:9" s="219" customFormat="1" ht="12.75" customHeight="1" x14ac:dyDescent="0.2">
      <c r="A606" s="126" t="s">
        <v>228</v>
      </c>
      <c r="B606" s="127" t="s">
        <v>414</v>
      </c>
      <c r="C606" s="127" t="s">
        <v>495</v>
      </c>
      <c r="D606" s="127" t="s">
        <v>489</v>
      </c>
      <c r="E606" s="127" t="s">
        <v>661</v>
      </c>
      <c r="F606" s="127" t="s">
        <v>437</v>
      </c>
      <c r="G606" s="128">
        <f>G607</f>
        <v>2000</v>
      </c>
      <c r="H606" s="141">
        <f t="shared" si="18"/>
        <v>-500</v>
      </c>
      <c r="I606" s="128">
        <f>I607</f>
        <v>1500</v>
      </c>
    </row>
    <row r="607" spans="1:9" s="219" customFormat="1" ht="12.75" customHeight="1" x14ac:dyDescent="0.2">
      <c r="A607" s="126" t="s">
        <v>438</v>
      </c>
      <c r="B607" s="127" t="s">
        <v>414</v>
      </c>
      <c r="C607" s="127" t="s">
        <v>495</v>
      </c>
      <c r="D607" s="127" t="s">
        <v>489</v>
      </c>
      <c r="E607" s="127" t="s">
        <v>661</v>
      </c>
      <c r="F607" s="127" t="s">
        <v>439</v>
      </c>
      <c r="G607" s="128">
        <v>2000</v>
      </c>
      <c r="H607" s="141">
        <f t="shared" si="18"/>
        <v>-500</v>
      </c>
      <c r="I607" s="128">
        <f>2000-500</f>
        <v>1500</v>
      </c>
    </row>
    <row r="608" spans="1:9" s="219" customFormat="1" ht="12.75" customHeight="1" x14ac:dyDescent="0.2">
      <c r="A608" s="148" t="s">
        <v>137</v>
      </c>
      <c r="B608" s="118" t="s">
        <v>414</v>
      </c>
      <c r="C608" s="118" t="s">
        <v>495</v>
      </c>
      <c r="D608" s="118" t="s">
        <v>489</v>
      </c>
      <c r="E608" s="171" t="s">
        <v>650</v>
      </c>
      <c r="F608" s="118"/>
      <c r="G608" s="141">
        <f>G609</f>
        <v>3000</v>
      </c>
      <c r="H608" s="141">
        <f t="shared" si="18"/>
        <v>0</v>
      </c>
      <c r="I608" s="141">
        <f>I609</f>
        <v>3000</v>
      </c>
    </row>
    <row r="609" spans="1:9" s="219" customFormat="1" ht="12.75" customHeight="1" x14ac:dyDescent="0.2">
      <c r="A609" s="126" t="s">
        <v>303</v>
      </c>
      <c r="B609" s="127" t="s">
        <v>414</v>
      </c>
      <c r="C609" s="127" t="s">
        <v>495</v>
      </c>
      <c r="D609" s="127" t="s">
        <v>489</v>
      </c>
      <c r="E609" s="127" t="s">
        <v>650</v>
      </c>
      <c r="F609" s="127" t="s">
        <v>84</v>
      </c>
      <c r="G609" s="142">
        <f>G610</f>
        <v>3000</v>
      </c>
      <c r="H609" s="141">
        <f t="shared" si="18"/>
        <v>0</v>
      </c>
      <c r="I609" s="142">
        <f>I610</f>
        <v>3000</v>
      </c>
    </row>
    <row r="610" spans="1:9" s="219" customFormat="1" ht="12.75" customHeight="1" x14ac:dyDescent="0.2">
      <c r="A610" s="126" t="s">
        <v>85</v>
      </c>
      <c r="B610" s="127" t="s">
        <v>414</v>
      </c>
      <c r="C610" s="127" t="s">
        <v>495</v>
      </c>
      <c r="D610" s="127" t="s">
        <v>489</v>
      </c>
      <c r="E610" s="127" t="s">
        <v>650</v>
      </c>
      <c r="F610" s="127" t="s">
        <v>86</v>
      </c>
      <c r="G610" s="142">
        <v>3000</v>
      </c>
      <c r="H610" s="141">
        <f t="shared" si="18"/>
        <v>0</v>
      </c>
      <c r="I610" s="142">
        <v>3000</v>
      </c>
    </row>
    <row r="611" spans="1:9" s="219" customFormat="1" ht="12.75" customHeight="1" x14ac:dyDescent="0.2">
      <c r="A611" s="117" t="s">
        <v>398</v>
      </c>
      <c r="B611" s="118" t="s">
        <v>414</v>
      </c>
      <c r="C611" s="118" t="s">
        <v>493</v>
      </c>
      <c r="D611" s="118" t="s">
        <v>77</v>
      </c>
      <c r="E611" s="118"/>
      <c r="F611" s="118"/>
      <c r="G611" s="119">
        <f>G612</f>
        <v>13000</v>
      </c>
      <c r="H611" s="141">
        <f t="shared" si="18"/>
        <v>8000</v>
      </c>
      <c r="I611" s="119">
        <f>I612</f>
        <v>21000</v>
      </c>
    </row>
    <row r="612" spans="1:9" s="219" customFormat="1" ht="12.75" customHeight="1" x14ac:dyDescent="0.2">
      <c r="A612" s="117" t="s">
        <v>472</v>
      </c>
      <c r="B612" s="118" t="s">
        <v>414</v>
      </c>
      <c r="C612" s="118" t="s">
        <v>493</v>
      </c>
      <c r="D612" s="118" t="s">
        <v>78</v>
      </c>
      <c r="E612" s="118"/>
      <c r="F612" s="118"/>
      <c r="G612" s="119">
        <f>G613</f>
        <v>13000</v>
      </c>
      <c r="H612" s="141">
        <f t="shared" si="18"/>
        <v>8000</v>
      </c>
      <c r="I612" s="119">
        <f>I613</f>
        <v>21000</v>
      </c>
    </row>
    <row r="613" spans="1:9" s="219" customFormat="1" ht="27" customHeight="1" x14ac:dyDescent="0.2">
      <c r="A613" s="130" t="s">
        <v>708</v>
      </c>
      <c r="B613" s="121" t="s">
        <v>414</v>
      </c>
      <c r="C613" s="121" t="s">
        <v>493</v>
      </c>
      <c r="D613" s="121" t="s">
        <v>78</v>
      </c>
      <c r="E613" s="121" t="s">
        <v>274</v>
      </c>
      <c r="F613" s="121"/>
      <c r="G613" s="122">
        <f>G614+G617</f>
        <v>13000</v>
      </c>
      <c r="H613" s="170">
        <f t="shared" si="18"/>
        <v>8000</v>
      </c>
      <c r="I613" s="122">
        <f>I614+I617</f>
        <v>21000</v>
      </c>
    </row>
    <row r="614" spans="1:9" s="219" customFormat="1" ht="12.75" customHeight="1" x14ac:dyDescent="0.2">
      <c r="A614" s="117" t="s">
        <v>721</v>
      </c>
      <c r="B614" s="118" t="s">
        <v>414</v>
      </c>
      <c r="C614" s="118" t="s">
        <v>493</v>
      </c>
      <c r="D614" s="118" t="s">
        <v>78</v>
      </c>
      <c r="E614" s="118" t="s">
        <v>662</v>
      </c>
      <c r="F614" s="118"/>
      <c r="G614" s="119">
        <f>G615</f>
        <v>10000</v>
      </c>
      <c r="H614" s="141">
        <f t="shared" si="18"/>
        <v>8000</v>
      </c>
      <c r="I614" s="119">
        <f>I615</f>
        <v>18000</v>
      </c>
    </row>
    <row r="615" spans="1:9" s="219" customFormat="1" ht="12.75" customHeight="1" x14ac:dyDescent="0.2">
      <c r="A615" s="126" t="s">
        <v>228</v>
      </c>
      <c r="B615" s="127" t="s">
        <v>414</v>
      </c>
      <c r="C615" s="127" t="s">
        <v>493</v>
      </c>
      <c r="D615" s="127" t="s">
        <v>78</v>
      </c>
      <c r="E615" s="127" t="s">
        <v>662</v>
      </c>
      <c r="F615" s="127" t="s">
        <v>437</v>
      </c>
      <c r="G615" s="128">
        <f>G616</f>
        <v>10000</v>
      </c>
      <c r="H615" s="142">
        <f t="shared" si="18"/>
        <v>8000</v>
      </c>
      <c r="I615" s="128">
        <f>I616</f>
        <v>18000</v>
      </c>
    </row>
    <row r="616" spans="1:9" s="129" customFormat="1" ht="12.75" customHeight="1" x14ac:dyDescent="0.2">
      <c r="A616" s="126" t="s">
        <v>438</v>
      </c>
      <c r="B616" s="127" t="s">
        <v>414</v>
      </c>
      <c r="C616" s="127" t="s">
        <v>493</v>
      </c>
      <c r="D616" s="127" t="s">
        <v>78</v>
      </c>
      <c r="E616" s="127" t="s">
        <v>662</v>
      </c>
      <c r="F616" s="127" t="s">
        <v>439</v>
      </c>
      <c r="G616" s="128">
        <v>10000</v>
      </c>
      <c r="H616" s="142">
        <f t="shared" si="18"/>
        <v>8000</v>
      </c>
      <c r="I616" s="128">
        <f>10000+8000</f>
        <v>18000</v>
      </c>
    </row>
    <row r="617" spans="1:9" s="129" customFormat="1" ht="12.75" customHeight="1" x14ac:dyDescent="0.2">
      <c r="A617" s="148" t="s">
        <v>137</v>
      </c>
      <c r="B617" s="118" t="s">
        <v>414</v>
      </c>
      <c r="C617" s="118" t="s">
        <v>493</v>
      </c>
      <c r="D617" s="118" t="s">
        <v>78</v>
      </c>
      <c r="E617" s="118" t="s">
        <v>650</v>
      </c>
      <c r="F617" s="118"/>
      <c r="G617" s="119">
        <f>G618+G620</f>
        <v>3000</v>
      </c>
      <c r="H617" s="141">
        <f t="shared" si="18"/>
        <v>0</v>
      </c>
      <c r="I617" s="119">
        <f>I618+I620</f>
        <v>3000</v>
      </c>
    </row>
    <row r="618" spans="1:9" s="129" customFormat="1" ht="12.75" customHeight="1" x14ac:dyDescent="0.2">
      <c r="A618" s="126" t="s">
        <v>303</v>
      </c>
      <c r="B618" s="127" t="s">
        <v>414</v>
      </c>
      <c r="C618" s="127" t="s">
        <v>493</v>
      </c>
      <c r="D618" s="127" t="s">
        <v>78</v>
      </c>
      <c r="E618" s="127" t="s">
        <v>650</v>
      </c>
      <c r="F618" s="127" t="s">
        <v>84</v>
      </c>
      <c r="G618" s="128">
        <f>G619</f>
        <v>500</v>
      </c>
      <c r="H618" s="141">
        <f t="shared" si="18"/>
        <v>0</v>
      </c>
      <c r="I618" s="128">
        <f>I619</f>
        <v>500</v>
      </c>
    </row>
    <row r="619" spans="1:9" s="129" customFormat="1" ht="12.75" customHeight="1" x14ac:dyDescent="0.2">
      <c r="A619" s="126" t="s">
        <v>85</v>
      </c>
      <c r="B619" s="127" t="s">
        <v>414</v>
      </c>
      <c r="C619" s="127" t="s">
        <v>493</v>
      </c>
      <c r="D619" s="127" t="s">
        <v>78</v>
      </c>
      <c r="E619" s="127" t="s">
        <v>650</v>
      </c>
      <c r="F619" s="127" t="s">
        <v>86</v>
      </c>
      <c r="G619" s="128">
        <v>500</v>
      </c>
      <c r="H619" s="141">
        <f t="shared" si="18"/>
        <v>0</v>
      </c>
      <c r="I619" s="128">
        <v>500</v>
      </c>
    </row>
    <row r="620" spans="1:9" s="129" customFormat="1" ht="12.75" customHeight="1" x14ac:dyDescent="0.2">
      <c r="A620" s="126" t="s">
        <v>228</v>
      </c>
      <c r="B620" s="127" t="s">
        <v>414</v>
      </c>
      <c r="C620" s="127" t="s">
        <v>493</v>
      </c>
      <c r="D620" s="127" t="s">
        <v>78</v>
      </c>
      <c r="E620" s="127" t="s">
        <v>650</v>
      </c>
      <c r="F620" s="127" t="s">
        <v>437</v>
      </c>
      <c r="G620" s="128">
        <f>G621</f>
        <v>2500</v>
      </c>
      <c r="H620" s="141">
        <f t="shared" si="18"/>
        <v>0</v>
      </c>
      <c r="I620" s="128">
        <f>I621</f>
        <v>2500</v>
      </c>
    </row>
    <row r="621" spans="1:9" s="129" customFormat="1" ht="12.75" customHeight="1" x14ac:dyDescent="0.2">
      <c r="A621" s="126" t="s">
        <v>438</v>
      </c>
      <c r="B621" s="127" t="s">
        <v>414</v>
      </c>
      <c r="C621" s="127" t="s">
        <v>493</v>
      </c>
      <c r="D621" s="127" t="s">
        <v>78</v>
      </c>
      <c r="E621" s="127" t="s">
        <v>650</v>
      </c>
      <c r="F621" s="127" t="s">
        <v>439</v>
      </c>
      <c r="G621" s="128">
        <v>2500</v>
      </c>
      <c r="H621" s="141">
        <f t="shared" si="18"/>
        <v>0</v>
      </c>
      <c r="I621" s="128">
        <v>2500</v>
      </c>
    </row>
    <row r="622" spans="1:9" s="129" customFormat="1" ht="31.5" customHeight="1" x14ac:dyDescent="0.2">
      <c r="A622" s="120" t="s">
        <v>425</v>
      </c>
      <c r="B622" s="123" t="s">
        <v>426</v>
      </c>
      <c r="C622" s="124"/>
      <c r="D622" s="124"/>
      <c r="E622" s="132"/>
      <c r="F622" s="123"/>
      <c r="G622" s="125" t="e">
        <f>G623+G630+G637</f>
        <v>#REF!</v>
      </c>
      <c r="H622" s="141" t="e">
        <f t="shared" si="18"/>
        <v>#REF!</v>
      </c>
      <c r="I622" s="125">
        <f>I623+I630+I637</f>
        <v>309497.00300000003</v>
      </c>
    </row>
    <row r="623" spans="1:9" s="129" customFormat="1" ht="12.75" customHeight="1" x14ac:dyDescent="0.2">
      <c r="A623" s="117" t="s">
        <v>115</v>
      </c>
      <c r="B623" s="118" t="s">
        <v>426</v>
      </c>
      <c r="C623" s="118" t="s">
        <v>76</v>
      </c>
      <c r="D623" s="118" t="s">
        <v>77</v>
      </c>
      <c r="E623" s="118"/>
      <c r="F623" s="118"/>
      <c r="G623" s="119">
        <f>G624</f>
        <v>1000</v>
      </c>
      <c r="H623" s="141">
        <f t="shared" si="18"/>
        <v>0</v>
      </c>
      <c r="I623" s="119">
        <f>I624</f>
        <v>1000</v>
      </c>
    </row>
    <row r="624" spans="1:9" s="129" customFormat="1" ht="12.75" customHeight="1" x14ac:dyDescent="0.2">
      <c r="A624" s="117" t="s">
        <v>320</v>
      </c>
      <c r="B624" s="118" t="s">
        <v>426</v>
      </c>
      <c r="C624" s="118" t="s">
        <v>76</v>
      </c>
      <c r="D624" s="118" t="s">
        <v>93</v>
      </c>
      <c r="E624" s="118"/>
      <c r="F624" s="118"/>
      <c r="G624" s="119">
        <f>G625</f>
        <v>1000</v>
      </c>
      <c r="H624" s="141">
        <f t="shared" si="18"/>
        <v>0</v>
      </c>
      <c r="I624" s="119">
        <f>I625</f>
        <v>1000</v>
      </c>
    </row>
    <row r="625" spans="1:9" s="129" customFormat="1" ht="12.75" customHeight="1" x14ac:dyDescent="0.2">
      <c r="A625" s="117" t="s">
        <v>306</v>
      </c>
      <c r="B625" s="118" t="s">
        <v>426</v>
      </c>
      <c r="C625" s="118" t="s">
        <v>76</v>
      </c>
      <c r="D625" s="118" t="s">
        <v>93</v>
      </c>
      <c r="E625" s="149" t="s">
        <v>217</v>
      </c>
      <c r="F625" s="118"/>
      <c r="G625" s="119">
        <f>G626</f>
        <v>1000</v>
      </c>
      <c r="H625" s="141">
        <f t="shared" si="18"/>
        <v>0</v>
      </c>
      <c r="I625" s="119">
        <f>I626</f>
        <v>1000</v>
      </c>
    </row>
    <row r="626" spans="1:9" s="129" customFormat="1" ht="12.75" customHeight="1" x14ac:dyDescent="0.2">
      <c r="A626" s="131" t="s">
        <v>321</v>
      </c>
      <c r="B626" s="132" t="s">
        <v>426</v>
      </c>
      <c r="C626" s="132" t="s">
        <v>76</v>
      </c>
      <c r="D626" s="132" t="s">
        <v>93</v>
      </c>
      <c r="E626" s="136" t="s">
        <v>346</v>
      </c>
      <c r="F626" s="132"/>
      <c r="G626" s="133">
        <f>G627</f>
        <v>1000</v>
      </c>
      <c r="H626" s="141">
        <f t="shared" si="18"/>
        <v>0</v>
      </c>
      <c r="I626" s="133">
        <f>I627</f>
        <v>1000</v>
      </c>
    </row>
    <row r="627" spans="1:9" s="129" customFormat="1" ht="12.75" customHeight="1" x14ac:dyDescent="0.2">
      <c r="A627" s="126" t="s">
        <v>87</v>
      </c>
      <c r="B627" s="127" t="s">
        <v>426</v>
      </c>
      <c r="C627" s="127" t="s">
        <v>76</v>
      </c>
      <c r="D627" s="127" t="s">
        <v>93</v>
      </c>
      <c r="E627" s="137" t="s">
        <v>346</v>
      </c>
      <c r="F627" s="127" t="s">
        <v>88</v>
      </c>
      <c r="G627" s="128">
        <f>G628+G629</f>
        <v>1000</v>
      </c>
      <c r="H627" s="141">
        <f t="shared" si="18"/>
        <v>0</v>
      </c>
      <c r="I627" s="128">
        <f>I628+I629</f>
        <v>1000</v>
      </c>
    </row>
    <row r="628" spans="1:9" s="129" customFormat="1" ht="12.75" customHeight="1" x14ac:dyDescent="0.2">
      <c r="A628" s="126" t="s">
        <v>151</v>
      </c>
      <c r="B628" s="127" t="s">
        <v>426</v>
      </c>
      <c r="C628" s="127" t="s">
        <v>76</v>
      </c>
      <c r="D628" s="127" t="s">
        <v>93</v>
      </c>
      <c r="E628" s="137" t="s">
        <v>346</v>
      </c>
      <c r="F628" s="127" t="s">
        <v>155</v>
      </c>
      <c r="G628" s="128">
        <v>950</v>
      </c>
      <c r="H628" s="141">
        <f t="shared" si="18"/>
        <v>0</v>
      </c>
      <c r="I628" s="128">
        <v>950</v>
      </c>
    </row>
    <row r="629" spans="1:9" s="193" customFormat="1" ht="12.75" customHeight="1" x14ac:dyDescent="0.2">
      <c r="A629" s="126" t="s">
        <v>519</v>
      </c>
      <c r="B629" s="127" t="s">
        <v>426</v>
      </c>
      <c r="C629" s="127" t="s">
        <v>76</v>
      </c>
      <c r="D629" s="127" t="s">
        <v>93</v>
      </c>
      <c r="E629" s="137" t="s">
        <v>346</v>
      </c>
      <c r="F629" s="127" t="s">
        <v>89</v>
      </c>
      <c r="G629" s="128">
        <v>50</v>
      </c>
      <c r="H629" s="141">
        <f t="shared" si="18"/>
        <v>0</v>
      </c>
      <c r="I629" s="128">
        <v>50</v>
      </c>
    </row>
    <row r="630" spans="1:9" s="193" customFormat="1" ht="12.75" customHeight="1" x14ac:dyDescent="0.2">
      <c r="A630" s="117" t="s">
        <v>365</v>
      </c>
      <c r="B630" s="118" t="s">
        <v>426</v>
      </c>
      <c r="C630" s="118" t="s">
        <v>78</v>
      </c>
      <c r="D630" s="118" t="s">
        <v>77</v>
      </c>
      <c r="E630" s="132"/>
      <c r="F630" s="132"/>
      <c r="G630" s="119">
        <f t="shared" ref="G630:I635" si="19">G631</f>
        <v>5000</v>
      </c>
      <c r="H630" s="141">
        <f t="shared" si="18"/>
        <v>0</v>
      </c>
      <c r="I630" s="119">
        <f t="shared" si="19"/>
        <v>5000</v>
      </c>
    </row>
    <row r="631" spans="1:9" s="129" customFormat="1" ht="12.75" customHeight="1" x14ac:dyDescent="0.2">
      <c r="A631" s="117" t="s">
        <v>407</v>
      </c>
      <c r="B631" s="118" t="s">
        <v>426</v>
      </c>
      <c r="C631" s="118" t="s">
        <v>78</v>
      </c>
      <c r="D631" s="118" t="s">
        <v>494</v>
      </c>
      <c r="E631" s="132"/>
      <c r="F631" s="132"/>
      <c r="G631" s="119">
        <f t="shared" si="19"/>
        <v>5000</v>
      </c>
      <c r="H631" s="141">
        <f t="shared" si="18"/>
        <v>0</v>
      </c>
      <c r="I631" s="119">
        <f t="shared" si="19"/>
        <v>5000</v>
      </c>
    </row>
    <row r="632" spans="1:9" s="129" customFormat="1" ht="40.5" customHeight="1" x14ac:dyDescent="0.2">
      <c r="A632" s="130" t="s">
        <v>713</v>
      </c>
      <c r="B632" s="121" t="s">
        <v>426</v>
      </c>
      <c r="C632" s="121" t="s">
        <v>78</v>
      </c>
      <c r="D632" s="121" t="s">
        <v>494</v>
      </c>
      <c r="E632" s="121" t="s">
        <v>244</v>
      </c>
      <c r="F632" s="121"/>
      <c r="G632" s="122">
        <f t="shared" si="19"/>
        <v>5000</v>
      </c>
      <c r="H632" s="141">
        <f t="shared" si="18"/>
        <v>0</v>
      </c>
      <c r="I632" s="122">
        <f t="shared" si="19"/>
        <v>5000</v>
      </c>
    </row>
    <row r="633" spans="1:9" s="129" customFormat="1" ht="12.75" customHeight="1" x14ac:dyDescent="0.2">
      <c r="A633" s="117" t="s">
        <v>665</v>
      </c>
      <c r="B633" s="118" t="s">
        <v>426</v>
      </c>
      <c r="C633" s="118" t="s">
        <v>78</v>
      </c>
      <c r="D633" s="118" t="s">
        <v>494</v>
      </c>
      <c r="E633" s="118" t="s">
        <v>245</v>
      </c>
      <c r="F633" s="127"/>
      <c r="G633" s="119">
        <f t="shared" si="19"/>
        <v>5000</v>
      </c>
      <c r="H633" s="141">
        <f t="shared" si="18"/>
        <v>0</v>
      </c>
      <c r="I633" s="119">
        <f t="shared" si="19"/>
        <v>5000</v>
      </c>
    </row>
    <row r="634" spans="1:9" s="129" customFormat="1" ht="12.75" customHeight="1" x14ac:dyDescent="0.2">
      <c r="A634" s="147" t="s">
        <v>666</v>
      </c>
      <c r="B634" s="132" t="s">
        <v>426</v>
      </c>
      <c r="C634" s="132" t="s">
        <v>78</v>
      </c>
      <c r="D634" s="132" t="s">
        <v>494</v>
      </c>
      <c r="E634" s="140" t="s">
        <v>667</v>
      </c>
      <c r="F634" s="132"/>
      <c r="G634" s="133">
        <f t="shared" si="19"/>
        <v>5000</v>
      </c>
      <c r="H634" s="141">
        <f t="shared" si="18"/>
        <v>0</v>
      </c>
      <c r="I634" s="133">
        <f t="shared" si="19"/>
        <v>5000</v>
      </c>
    </row>
    <row r="635" spans="1:9" s="129" customFormat="1" ht="12.75" customHeight="1" x14ac:dyDescent="0.2">
      <c r="A635" s="126" t="s">
        <v>303</v>
      </c>
      <c r="B635" s="127" t="s">
        <v>426</v>
      </c>
      <c r="C635" s="127" t="s">
        <v>78</v>
      </c>
      <c r="D635" s="127" t="s">
        <v>494</v>
      </c>
      <c r="E635" s="127" t="s">
        <v>667</v>
      </c>
      <c r="F635" s="127" t="s">
        <v>84</v>
      </c>
      <c r="G635" s="128">
        <f t="shared" si="19"/>
        <v>5000</v>
      </c>
      <c r="H635" s="141">
        <f t="shared" si="18"/>
        <v>0</v>
      </c>
      <c r="I635" s="128">
        <f t="shared" si="19"/>
        <v>5000</v>
      </c>
    </row>
    <row r="636" spans="1:9" s="129" customFormat="1" ht="12.75" customHeight="1" x14ac:dyDescent="0.2">
      <c r="A636" s="126" t="s">
        <v>85</v>
      </c>
      <c r="B636" s="127" t="s">
        <v>426</v>
      </c>
      <c r="C636" s="127" t="s">
        <v>78</v>
      </c>
      <c r="D636" s="127" t="s">
        <v>494</v>
      </c>
      <c r="E636" s="127" t="s">
        <v>667</v>
      </c>
      <c r="F636" s="127" t="s">
        <v>86</v>
      </c>
      <c r="G636" s="128">
        <v>5000</v>
      </c>
      <c r="H636" s="141">
        <f t="shared" si="18"/>
        <v>0</v>
      </c>
      <c r="I636" s="128">
        <v>5000</v>
      </c>
    </row>
    <row r="637" spans="1:9" s="129" customFormat="1" ht="12.75" customHeight="1" x14ac:dyDescent="0.2">
      <c r="A637" s="117" t="s">
        <v>377</v>
      </c>
      <c r="B637" s="118" t="s">
        <v>426</v>
      </c>
      <c r="C637" s="118" t="s">
        <v>435</v>
      </c>
      <c r="D637" s="118" t="s">
        <v>77</v>
      </c>
      <c r="E637" s="118"/>
      <c r="F637" s="118"/>
      <c r="G637" s="119" t="e">
        <f>G638+G667+G692+G704</f>
        <v>#REF!</v>
      </c>
      <c r="H637" s="141" t="e">
        <f t="shared" si="18"/>
        <v>#REF!</v>
      </c>
      <c r="I637" s="119">
        <f>I638+I667+I692+I704</f>
        <v>303497.00300000003</v>
      </c>
    </row>
    <row r="638" spans="1:9" s="129" customFormat="1" ht="12.75" customHeight="1" x14ac:dyDescent="0.2">
      <c r="A638" s="117" t="s">
        <v>378</v>
      </c>
      <c r="B638" s="118" t="s">
        <v>426</v>
      </c>
      <c r="C638" s="118" t="s">
        <v>435</v>
      </c>
      <c r="D638" s="118" t="s">
        <v>76</v>
      </c>
      <c r="E638" s="132"/>
      <c r="F638" s="132"/>
      <c r="G638" s="119">
        <f>G639</f>
        <v>45795</v>
      </c>
      <c r="H638" s="141">
        <f t="shared" si="18"/>
        <v>10100</v>
      </c>
      <c r="I638" s="119">
        <f>I639</f>
        <v>55895</v>
      </c>
    </row>
    <row r="639" spans="1:9" s="129" customFormat="1" ht="40.5" customHeight="1" x14ac:dyDescent="0.2">
      <c r="A639" s="130" t="s">
        <v>713</v>
      </c>
      <c r="B639" s="121" t="s">
        <v>426</v>
      </c>
      <c r="C639" s="121" t="s">
        <v>435</v>
      </c>
      <c r="D639" s="121" t="s">
        <v>76</v>
      </c>
      <c r="E639" s="121" t="s">
        <v>244</v>
      </c>
      <c r="F639" s="132"/>
      <c r="G639" s="122">
        <f>G640+G650+G660</f>
        <v>45795</v>
      </c>
      <c r="H639" s="141">
        <f t="shared" si="18"/>
        <v>10100</v>
      </c>
      <c r="I639" s="122">
        <f>I640+I650+I660</f>
        <v>55895</v>
      </c>
    </row>
    <row r="640" spans="1:9" s="129" customFormat="1" ht="12.75" customHeight="1" x14ac:dyDescent="0.2">
      <c r="A640" s="117" t="s">
        <v>59</v>
      </c>
      <c r="B640" s="118" t="s">
        <v>426</v>
      </c>
      <c r="C640" s="118" t="s">
        <v>435</v>
      </c>
      <c r="D640" s="118" t="s">
        <v>76</v>
      </c>
      <c r="E640" s="118" t="s">
        <v>246</v>
      </c>
      <c r="F640" s="118"/>
      <c r="G640" s="119">
        <f>G641+G644+G647</f>
        <v>9500</v>
      </c>
      <c r="H640" s="141">
        <f t="shared" si="18"/>
        <v>1000</v>
      </c>
      <c r="I640" s="119">
        <f>I641+I644+I647</f>
        <v>10500</v>
      </c>
    </row>
    <row r="641" spans="1:9" s="129" customFormat="1" ht="12.75" customHeight="1" x14ac:dyDescent="0.2">
      <c r="A641" s="131" t="s">
        <v>764</v>
      </c>
      <c r="B641" s="132" t="s">
        <v>426</v>
      </c>
      <c r="C641" s="132" t="s">
        <v>435</v>
      </c>
      <c r="D641" s="132" t="s">
        <v>76</v>
      </c>
      <c r="E641" s="132" t="s">
        <v>668</v>
      </c>
      <c r="F641" s="132"/>
      <c r="G641" s="143">
        <f>G642</f>
        <v>5000</v>
      </c>
      <c r="H641" s="141">
        <f t="shared" si="18"/>
        <v>0</v>
      </c>
      <c r="I641" s="143">
        <f>I642</f>
        <v>5000</v>
      </c>
    </row>
    <row r="642" spans="1:9" s="129" customFormat="1" ht="12.75" customHeight="1" x14ac:dyDescent="0.2">
      <c r="A642" s="126" t="s">
        <v>303</v>
      </c>
      <c r="B642" s="127" t="s">
        <v>426</v>
      </c>
      <c r="C642" s="127" t="s">
        <v>435</v>
      </c>
      <c r="D642" s="127" t="s">
        <v>76</v>
      </c>
      <c r="E642" s="127" t="s">
        <v>668</v>
      </c>
      <c r="F642" s="127" t="s">
        <v>84</v>
      </c>
      <c r="G642" s="142">
        <f>G643</f>
        <v>5000</v>
      </c>
      <c r="H642" s="141">
        <f t="shared" si="18"/>
        <v>0</v>
      </c>
      <c r="I642" s="142">
        <f>I643</f>
        <v>5000</v>
      </c>
    </row>
    <row r="643" spans="1:9" s="129" customFormat="1" ht="12.75" customHeight="1" x14ac:dyDescent="0.2">
      <c r="A643" s="126" t="s">
        <v>85</v>
      </c>
      <c r="B643" s="127" t="s">
        <v>426</v>
      </c>
      <c r="C643" s="127" t="s">
        <v>435</v>
      </c>
      <c r="D643" s="127" t="s">
        <v>76</v>
      </c>
      <c r="E643" s="127" t="s">
        <v>668</v>
      </c>
      <c r="F643" s="127" t="s">
        <v>86</v>
      </c>
      <c r="G643" s="142">
        <v>5000</v>
      </c>
      <c r="H643" s="141">
        <f t="shared" ref="H643:H705" si="20">I643-G643</f>
        <v>0</v>
      </c>
      <c r="I643" s="142">
        <v>5000</v>
      </c>
    </row>
    <row r="644" spans="1:9" s="129" customFormat="1" ht="12.75" customHeight="1" x14ac:dyDescent="0.2">
      <c r="A644" s="131" t="s">
        <v>669</v>
      </c>
      <c r="B644" s="132" t="s">
        <v>426</v>
      </c>
      <c r="C644" s="132" t="s">
        <v>435</v>
      </c>
      <c r="D644" s="132" t="s">
        <v>76</v>
      </c>
      <c r="E644" s="132" t="s">
        <v>670</v>
      </c>
      <c r="F644" s="132"/>
      <c r="G644" s="143">
        <f>G645</f>
        <v>500</v>
      </c>
      <c r="H644" s="141">
        <f t="shared" si="20"/>
        <v>1000</v>
      </c>
      <c r="I644" s="143">
        <f>I645</f>
        <v>1500</v>
      </c>
    </row>
    <row r="645" spans="1:9" s="129" customFormat="1" ht="12.75" customHeight="1" x14ac:dyDescent="0.2">
      <c r="A645" s="126" t="s">
        <v>303</v>
      </c>
      <c r="B645" s="127" t="s">
        <v>426</v>
      </c>
      <c r="C645" s="127" t="s">
        <v>435</v>
      </c>
      <c r="D645" s="127" t="s">
        <v>76</v>
      </c>
      <c r="E645" s="127" t="s">
        <v>670</v>
      </c>
      <c r="F645" s="127" t="s">
        <v>84</v>
      </c>
      <c r="G645" s="142">
        <f>G646</f>
        <v>500</v>
      </c>
      <c r="H645" s="141">
        <f t="shared" si="20"/>
        <v>1000</v>
      </c>
      <c r="I645" s="142">
        <f>I646</f>
        <v>1500</v>
      </c>
    </row>
    <row r="646" spans="1:9" s="129" customFormat="1" ht="12.75" customHeight="1" x14ac:dyDescent="0.2">
      <c r="A646" s="126" t="s">
        <v>85</v>
      </c>
      <c r="B646" s="127" t="s">
        <v>426</v>
      </c>
      <c r="C646" s="127" t="s">
        <v>435</v>
      </c>
      <c r="D646" s="127" t="s">
        <v>76</v>
      </c>
      <c r="E646" s="127" t="s">
        <v>670</v>
      </c>
      <c r="F646" s="127" t="s">
        <v>86</v>
      </c>
      <c r="G646" s="142">
        <v>500</v>
      </c>
      <c r="H646" s="141">
        <f t="shared" si="20"/>
        <v>1000</v>
      </c>
      <c r="I646" s="142">
        <f>500+1000</f>
        <v>1500</v>
      </c>
    </row>
    <row r="647" spans="1:9" s="129" customFormat="1" ht="12.75" customHeight="1" x14ac:dyDescent="0.2">
      <c r="A647" s="131" t="s">
        <v>247</v>
      </c>
      <c r="B647" s="132" t="s">
        <v>426</v>
      </c>
      <c r="C647" s="132" t="s">
        <v>435</v>
      </c>
      <c r="D647" s="132" t="s">
        <v>76</v>
      </c>
      <c r="E647" s="132" t="s">
        <v>671</v>
      </c>
      <c r="F647" s="132"/>
      <c r="G647" s="143">
        <f>G648</f>
        <v>4000</v>
      </c>
      <c r="H647" s="141">
        <f t="shared" si="20"/>
        <v>0</v>
      </c>
      <c r="I647" s="143">
        <f>I648</f>
        <v>4000</v>
      </c>
    </row>
    <row r="648" spans="1:9" s="129" customFormat="1" ht="12.75" customHeight="1" x14ac:dyDescent="0.2">
      <c r="A648" s="126" t="s">
        <v>303</v>
      </c>
      <c r="B648" s="127" t="s">
        <v>426</v>
      </c>
      <c r="C648" s="127" t="s">
        <v>435</v>
      </c>
      <c r="D648" s="127" t="s">
        <v>76</v>
      </c>
      <c r="E648" s="127" t="s">
        <v>671</v>
      </c>
      <c r="F648" s="127" t="s">
        <v>84</v>
      </c>
      <c r="G648" s="142">
        <f>G649</f>
        <v>4000</v>
      </c>
      <c r="H648" s="141">
        <f t="shared" si="20"/>
        <v>0</v>
      </c>
      <c r="I648" s="142">
        <f>I649</f>
        <v>4000</v>
      </c>
    </row>
    <row r="649" spans="1:9" s="129" customFormat="1" ht="12.75" customHeight="1" x14ac:dyDescent="0.2">
      <c r="A649" s="126" t="s">
        <v>85</v>
      </c>
      <c r="B649" s="127" t="s">
        <v>426</v>
      </c>
      <c r="C649" s="127" t="s">
        <v>435</v>
      </c>
      <c r="D649" s="127" t="s">
        <v>76</v>
      </c>
      <c r="E649" s="127" t="s">
        <v>671</v>
      </c>
      <c r="F649" s="127" t="s">
        <v>86</v>
      </c>
      <c r="G649" s="142">
        <v>4000</v>
      </c>
      <c r="H649" s="141">
        <f t="shared" si="20"/>
        <v>0</v>
      </c>
      <c r="I649" s="142">
        <v>4000</v>
      </c>
    </row>
    <row r="650" spans="1:9" s="129" customFormat="1" ht="12.75" customHeight="1" x14ac:dyDescent="0.2">
      <c r="A650" s="117" t="s">
        <v>509</v>
      </c>
      <c r="B650" s="118" t="s">
        <v>455</v>
      </c>
      <c r="C650" s="118" t="s">
        <v>435</v>
      </c>
      <c r="D650" s="118" t="s">
        <v>76</v>
      </c>
      <c r="E650" s="118" t="s">
        <v>510</v>
      </c>
      <c r="F650" s="127"/>
      <c r="G650" s="119">
        <f>G651+G654+G657</f>
        <v>8300</v>
      </c>
      <c r="H650" s="141">
        <f t="shared" si="20"/>
        <v>9100</v>
      </c>
      <c r="I650" s="119">
        <f>I651+I654+I657</f>
        <v>17400</v>
      </c>
    </row>
    <row r="651" spans="1:9" s="129" customFormat="1" ht="24" customHeight="1" x14ac:dyDescent="0.2">
      <c r="A651" s="131" t="s">
        <v>676</v>
      </c>
      <c r="B651" s="132" t="s">
        <v>455</v>
      </c>
      <c r="C651" s="132" t="s">
        <v>435</v>
      </c>
      <c r="D651" s="132" t="s">
        <v>76</v>
      </c>
      <c r="E651" s="132" t="s">
        <v>677</v>
      </c>
      <c r="F651" s="132"/>
      <c r="G651" s="133">
        <f>G652</f>
        <v>1000</v>
      </c>
      <c r="H651" s="141">
        <f t="shared" si="20"/>
        <v>0</v>
      </c>
      <c r="I651" s="133">
        <f>I652</f>
        <v>1000</v>
      </c>
    </row>
    <row r="652" spans="1:9" s="129" customFormat="1" ht="12.75" customHeight="1" x14ac:dyDescent="0.2">
      <c r="A652" s="126" t="s">
        <v>303</v>
      </c>
      <c r="B652" s="127" t="s">
        <v>426</v>
      </c>
      <c r="C652" s="127" t="s">
        <v>435</v>
      </c>
      <c r="D652" s="127" t="s">
        <v>76</v>
      </c>
      <c r="E652" s="127" t="s">
        <v>677</v>
      </c>
      <c r="F652" s="127" t="s">
        <v>84</v>
      </c>
      <c r="G652" s="128">
        <f>G653</f>
        <v>1000</v>
      </c>
      <c r="H652" s="141">
        <f t="shared" si="20"/>
        <v>0</v>
      </c>
      <c r="I652" s="128">
        <f>I653</f>
        <v>1000</v>
      </c>
    </row>
    <row r="653" spans="1:9" s="129" customFormat="1" ht="12.75" customHeight="1" x14ac:dyDescent="0.2">
      <c r="A653" s="126" t="s">
        <v>85</v>
      </c>
      <c r="B653" s="127" t="s">
        <v>426</v>
      </c>
      <c r="C653" s="127" t="s">
        <v>435</v>
      </c>
      <c r="D653" s="127" t="s">
        <v>76</v>
      </c>
      <c r="E653" s="127" t="s">
        <v>677</v>
      </c>
      <c r="F653" s="127" t="s">
        <v>86</v>
      </c>
      <c r="G653" s="128">
        <v>1000</v>
      </c>
      <c r="H653" s="141">
        <f t="shared" si="20"/>
        <v>0</v>
      </c>
      <c r="I653" s="128">
        <v>1000</v>
      </c>
    </row>
    <row r="654" spans="1:9" s="129" customFormat="1" ht="24" customHeight="1" x14ac:dyDescent="0.2">
      <c r="A654" s="135" t="s">
        <v>511</v>
      </c>
      <c r="B654" s="132" t="s">
        <v>455</v>
      </c>
      <c r="C654" s="132" t="s">
        <v>435</v>
      </c>
      <c r="D654" s="132" t="s">
        <v>76</v>
      </c>
      <c r="E654" s="132" t="s">
        <v>678</v>
      </c>
      <c r="F654" s="132"/>
      <c r="G654" s="133">
        <f>G655</f>
        <v>300</v>
      </c>
      <c r="H654" s="141">
        <f t="shared" si="20"/>
        <v>0</v>
      </c>
      <c r="I654" s="133">
        <f>I655</f>
        <v>300</v>
      </c>
    </row>
    <row r="655" spans="1:9" s="129" customFormat="1" ht="12.75" customHeight="1" x14ac:dyDescent="0.2">
      <c r="A655" s="126" t="s">
        <v>303</v>
      </c>
      <c r="B655" s="127" t="s">
        <v>426</v>
      </c>
      <c r="C655" s="127" t="s">
        <v>435</v>
      </c>
      <c r="D655" s="127" t="s">
        <v>76</v>
      </c>
      <c r="E655" s="127" t="s">
        <v>678</v>
      </c>
      <c r="F655" s="127" t="s">
        <v>84</v>
      </c>
      <c r="G655" s="128">
        <f>G656</f>
        <v>300</v>
      </c>
      <c r="H655" s="141">
        <f t="shared" si="20"/>
        <v>0</v>
      </c>
      <c r="I655" s="128">
        <f>I656</f>
        <v>300</v>
      </c>
    </row>
    <row r="656" spans="1:9" s="129" customFormat="1" ht="12.75" customHeight="1" x14ac:dyDescent="0.2">
      <c r="A656" s="126" t="s">
        <v>85</v>
      </c>
      <c r="B656" s="127" t="s">
        <v>426</v>
      </c>
      <c r="C656" s="127" t="s">
        <v>435</v>
      </c>
      <c r="D656" s="127" t="s">
        <v>76</v>
      </c>
      <c r="E656" s="127" t="s">
        <v>678</v>
      </c>
      <c r="F656" s="127" t="s">
        <v>86</v>
      </c>
      <c r="G656" s="128">
        <v>300</v>
      </c>
      <c r="H656" s="141">
        <f t="shared" si="20"/>
        <v>0</v>
      </c>
      <c r="I656" s="128">
        <v>300</v>
      </c>
    </row>
    <row r="657" spans="1:9" s="219" customFormat="1" ht="12.75" customHeight="1" x14ac:dyDescent="0.2">
      <c r="A657" s="135" t="s">
        <v>248</v>
      </c>
      <c r="B657" s="132" t="s">
        <v>455</v>
      </c>
      <c r="C657" s="132" t="s">
        <v>435</v>
      </c>
      <c r="D657" s="132" t="s">
        <v>76</v>
      </c>
      <c r="E657" s="140" t="s">
        <v>679</v>
      </c>
      <c r="F657" s="132"/>
      <c r="G657" s="133">
        <f>G658</f>
        <v>7000</v>
      </c>
      <c r="H657" s="141">
        <f t="shared" si="20"/>
        <v>9100</v>
      </c>
      <c r="I657" s="133">
        <f>I658</f>
        <v>16100</v>
      </c>
    </row>
    <row r="658" spans="1:9" s="219" customFormat="1" ht="12.75" customHeight="1" x14ac:dyDescent="0.2">
      <c r="A658" s="126" t="s">
        <v>303</v>
      </c>
      <c r="B658" s="127" t="s">
        <v>426</v>
      </c>
      <c r="C658" s="127" t="s">
        <v>435</v>
      </c>
      <c r="D658" s="127" t="s">
        <v>76</v>
      </c>
      <c r="E658" s="127" t="s">
        <v>679</v>
      </c>
      <c r="F658" s="127" t="s">
        <v>84</v>
      </c>
      <c r="G658" s="128">
        <f>G659</f>
        <v>7000</v>
      </c>
      <c r="H658" s="141">
        <f t="shared" si="20"/>
        <v>9100</v>
      </c>
      <c r="I658" s="128">
        <f>I659</f>
        <v>16100</v>
      </c>
    </row>
    <row r="659" spans="1:9" s="219" customFormat="1" ht="12.75" customHeight="1" x14ac:dyDescent="0.2">
      <c r="A659" s="126" t="s">
        <v>85</v>
      </c>
      <c r="B659" s="127" t="s">
        <v>426</v>
      </c>
      <c r="C659" s="127" t="s">
        <v>435</v>
      </c>
      <c r="D659" s="127" t="s">
        <v>76</v>
      </c>
      <c r="E659" s="127" t="s">
        <v>679</v>
      </c>
      <c r="F659" s="127" t="s">
        <v>86</v>
      </c>
      <c r="G659" s="128">
        <v>7000</v>
      </c>
      <c r="H659" s="141">
        <f t="shared" si="20"/>
        <v>9100</v>
      </c>
      <c r="I659" s="128">
        <f>7000+9100</f>
        <v>16100</v>
      </c>
    </row>
    <row r="660" spans="1:9" s="219" customFormat="1" ht="12.75" customHeight="1" x14ac:dyDescent="0.2">
      <c r="A660" s="117" t="s">
        <v>152</v>
      </c>
      <c r="B660" s="118" t="s">
        <v>455</v>
      </c>
      <c r="C660" s="118" t="s">
        <v>435</v>
      </c>
      <c r="D660" s="118" t="s">
        <v>76</v>
      </c>
      <c r="E660" s="118" t="s">
        <v>127</v>
      </c>
      <c r="F660" s="127"/>
      <c r="G660" s="119">
        <f>G661+G664</f>
        <v>27995</v>
      </c>
      <c r="H660" s="141">
        <f t="shared" si="20"/>
        <v>0</v>
      </c>
      <c r="I660" s="119">
        <f>I661+I664</f>
        <v>27995</v>
      </c>
    </row>
    <row r="661" spans="1:9" s="219" customFormat="1" ht="24" customHeight="1" x14ac:dyDescent="0.2">
      <c r="A661" s="131" t="s">
        <v>454</v>
      </c>
      <c r="B661" s="132" t="s">
        <v>426</v>
      </c>
      <c r="C661" s="132" t="s">
        <v>435</v>
      </c>
      <c r="D661" s="132" t="s">
        <v>76</v>
      </c>
      <c r="E661" s="132" t="s">
        <v>512</v>
      </c>
      <c r="F661" s="132"/>
      <c r="G661" s="133">
        <f>G662</f>
        <v>25495</v>
      </c>
      <c r="H661" s="141">
        <f t="shared" si="20"/>
        <v>0</v>
      </c>
      <c r="I661" s="133">
        <f>I662</f>
        <v>25495</v>
      </c>
    </row>
    <row r="662" spans="1:9" s="219" customFormat="1" ht="12.75" customHeight="1" x14ac:dyDescent="0.2">
      <c r="A662" s="126" t="s">
        <v>104</v>
      </c>
      <c r="B662" s="127" t="s">
        <v>426</v>
      </c>
      <c r="C662" s="127" t="s">
        <v>435</v>
      </c>
      <c r="D662" s="127" t="s">
        <v>76</v>
      </c>
      <c r="E662" s="127" t="s">
        <v>512</v>
      </c>
      <c r="F662" s="127" t="s">
        <v>410</v>
      </c>
      <c r="G662" s="128">
        <f>G663</f>
        <v>25495</v>
      </c>
      <c r="H662" s="141">
        <f t="shared" si="20"/>
        <v>0</v>
      </c>
      <c r="I662" s="128">
        <f>I663</f>
        <v>25495</v>
      </c>
    </row>
    <row r="663" spans="1:9" s="220" customFormat="1" ht="12.75" customHeight="1" x14ac:dyDescent="0.2">
      <c r="A663" s="126" t="s">
        <v>140</v>
      </c>
      <c r="B663" s="127" t="s">
        <v>426</v>
      </c>
      <c r="C663" s="127" t="s">
        <v>435</v>
      </c>
      <c r="D663" s="127" t="s">
        <v>76</v>
      </c>
      <c r="E663" s="127" t="s">
        <v>512</v>
      </c>
      <c r="F663" s="127" t="s">
        <v>467</v>
      </c>
      <c r="G663" s="128">
        <f>10495+15000</f>
        <v>25495</v>
      </c>
      <c r="H663" s="141">
        <f t="shared" si="20"/>
        <v>0</v>
      </c>
      <c r="I663" s="128">
        <f>10495+15000</f>
        <v>25495</v>
      </c>
    </row>
    <row r="664" spans="1:9" s="219" customFormat="1" ht="24" customHeight="1" x14ac:dyDescent="0.2">
      <c r="A664" s="131" t="s">
        <v>160</v>
      </c>
      <c r="B664" s="132" t="s">
        <v>426</v>
      </c>
      <c r="C664" s="132" t="s">
        <v>435</v>
      </c>
      <c r="D664" s="132" t="s">
        <v>76</v>
      </c>
      <c r="E664" s="132" t="s">
        <v>683</v>
      </c>
      <c r="F664" s="132"/>
      <c r="G664" s="143">
        <f>G665</f>
        <v>2500</v>
      </c>
      <c r="H664" s="141">
        <f t="shared" si="20"/>
        <v>0</v>
      </c>
      <c r="I664" s="143">
        <f>I665</f>
        <v>2500</v>
      </c>
    </row>
    <row r="665" spans="1:9" s="193" customFormat="1" ht="12.75" customHeight="1" x14ac:dyDescent="0.2">
      <c r="A665" s="126" t="s">
        <v>303</v>
      </c>
      <c r="B665" s="127" t="s">
        <v>426</v>
      </c>
      <c r="C665" s="127" t="s">
        <v>435</v>
      </c>
      <c r="D665" s="127" t="s">
        <v>76</v>
      </c>
      <c r="E665" s="127" t="s">
        <v>683</v>
      </c>
      <c r="F665" s="127" t="s">
        <v>84</v>
      </c>
      <c r="G665" s="142">
        <f>G666</f>
        <v>2500</v>
      </c>
      <c r="H665" s="141">
        <f t="shared" si="20"/>
        <v>0</v>
      </c>
      <c r="I665" s="142">
        <f>I666</f>
        <v>2500</v>
      </c>
    </row>
    <row r="666" spans="1:9" s="193" customFormat="1" ht="12.75" customHeight="1" x14ac:dyDescent="0.2">
      <c r="A666" s="126" t="s">
        <v>85</v>
      </c>
      <c r="B666" s="127" t="s">
        <v>426</v>
      </c>
      <c r="C666" s="127" t="s">
        <v>435</v>
      </c>
      <c r="D666" s="127" t="s">
        <v>76</v>
      </c>
      <c r="E666" s="127" t="s">
        <v>683</v>
      </c>
      <c r="F666" s="127" t="s">
        <v>86</v>
      </c>
      <c r="G666" s="142">
        <v>2500</v>
      </c>
      <c r="H666" s="141">
        <f t="shared" si="20"/>
        <v>0</v>
      </c>
      <c r="I666" s="142">
        <v>2500</v>
      </c>
    </row>
    <row r="667" spans="1:9" s="193" customFormat="1" ht="12.75" customHeight="1" x14ac:dyDescent="0.2">
      <c r="A667" s="117" t="s">
        <v>379</v>
      </c>
      <c r="B667" s="118" t="s">
        <v>426</v>
      </c>
      <c r="C667" s="118" t="s">
        <v>435</v>
      </c>
      <c r="D667" s="118" t="s">
        <v>496</v>
      </c>
      <c r="E667" s="118"/>
      <c r="F667" s="118"/>
      <c r="G667" s="119" t="e">
        <f>G668</f>
        <v>#REF!</v>
      </c>
      <c r="H667" s="141" t="e">
        <f t="shared" si="20"/>
        <v>#REF!</v>
      </c>
      <c r="I667" s="119">
        <f>I668</f>
        <v>82230</v>
      </c>
    </row>
    <row r="668" spans="1:9" s="193" customFormat="1" ht="12.75" customHeight="1" x14ac:dyDescent="0.2">
      <c r="A668" s="131" t="s">
        <v>380</v>
      </c>
      <c r="B668" s="132" t="s">
        <v>426</v>
      </c>
      <c r="C668" s="132" t="s">
        <v>435</v>
      </c>
      <c r="D668" s="132" t="s">
        <v>496</v>
      </c>
      <c r="E668" s="132"/>
      <c r="F668" s="132"/>
      <c r="G668" s="133" t="e">
        <f>G669</f>
        <v>#REF!</v>
      </c>
      <c r="H668" s="141" t="e">
        <f t="shared" si="20"/>
        <v>#REF!</v>
      </c>
      <c r="I668" s="133">
        <f>I669</f>
        <v>82230</v>
      </c>
    </row>
    <row r="669" spans="1:9" s="192" customFormat="1" ht="40.5" customHeight="1" x14ac:dyDescent="0.2">
      <c r="A669" s="130" t="s">
        <v>713</v>
      </c>
      <c r="B669" s="121" t="s">
        <v>426</v>
      </c>
      <c r="C669" s="121" t="s">
        <v>435</v>
      </c>
      <c r="D669" s="121" t="s">
        <v>496</v>
      </c>
      <c r="E669" s="121" t="s">
        <v>244</v>
      </c>
      <c r="F669" s="132"/>
      <c r="G669" s="122" t="e">
        <f>G670+G679+G685+G688</f>
        <v>#REF!</v>
      </c>
      <c r="H669" s="141" t="e">
        <f t="shared" si="20"/>
        <v>#REF!</v>
      </c>
      <c r="I669" s="122">
        <f>I670+I679+I685+I688</f>
        <v>82230</v>
      </c>
    </row>
    <row r="670" spans="1:9" s="220" customFormat="1" ht="27" customHeight="1" x14ac:dyDescent="0.2">
      <c r="A670" s="130" t="s">
        <v>126</v>
      </c>
      <c r="B670" s="121" t="s">
        <v>426</v>
      </c>
      <c r="C670" s="121" t="s">
        <v>435</v>
      </c>
      <c r="D670" s="121" t="s">
        <v>496</v>
      </c>
      <c r="E670" s="121" t="s">
        <v>249</v>
      </c>
      <c r="F670" s="132"/>
      <c r="G670" s="122" t="e">
        <f>G671+#REF!+G676</f>
        <v>#REF!</v>
      </c>
      <c r="H670" s="141" t="e">
        <f t="shared" si="20"/>
        <v>#REF!</v>
      </c>
      <c r="I670" s="122">
        <f>I671+I676</f>
        <v>16100</v>
      </c>
    </row>
    <row r="671" spans="1:9" s="220" customFormat="1" ht="12.75" customHeight="1" x14ac:dyDescent="0.2">
      <c r="A671" s="117" t="s">
        <v>672</v>
      </c>
      <c r="B671" s="118" t="s">
        <v>426</v>
      </c>
      <c r="C671" s="118" t="s">
        <v>435</v>
      </c>
      <c r="D671" s="118" t="s">
        <v>496</v>
      </c>
      <c r="E671" s="118" t="s">
        <v>673</v>
      </c>
      <c r="F671" s="127"/>
      <c r="G671" s="141">
        <f>G674</f>
        <v>14100</v>
      </c>
      <c r="H671" s="141">
        <f t="shared" si="20"/>
        <v>0</v>
      </c>
      <c r="I671" s="141">
        <f>I672+I674</f>
        <v>14100</v>
      </c>
    </row>
    <row r="672" spans="1:9" s="220" customFormat="1" ht="12.75" customHeight="1" x14ac:dyDescent="0.2">
      <c r="A672" s="126" t="s">
        <v>303</v>
      </c>
      <c r="B672" s="144">
        <v>609</v>
      </c>
      <c r="C672" s="145" t="s">
        <v>435</v>
      </c>
      <c r="D672" s="145" t="s">
        <v>496</v>
      </c>
      <c r="E672" s="127" t="s">
        <v>673</v>
      </c>
      <c r="F672" s="127" t="s">
        <v>84</v>
      </c>
      <c r="G672" s="141"/>
      <c r="H672" s="141"/>
      <c r="I672" s="142">
        <f>I673</f>
        <v>3760</v>
      </c>
    </row>
    <row r="673" spans="1:9" s="220" customFormat="1" ht="12.75" customHeight="1" x14ac:dyDescent="0.2">
      <c r="A673" s="126" t="s">
        <v>85</v>
      </c>
      <c r="B673" s="127" t="s">
        <v>426</v>
      </c>
      <c r="C673" s="127" t="s">
        <v>435</v>
      </c>
      <c r="D673" s="127" t="s">
        <v>496</v>
      </c>
      <c r="E673" s="127" t="s">
        <v>673</v>
      </c>
      <c r="F673" s="127" t="s">
        <v>86</v>
      </c>
      <c r="G673" s="141"/>
      <c r="H673" s="141"/>
      <c r="I673" s="142">
        <v>3760</v>
      </c>
    </row>
    <row r="674" spans="1:9" s="220" customFormat="1" ht="12.75" customHeight="1" x14ac:dyDescent="0.2">
      <c r="A674" s="126" t="s">
        <v>436</v>
      </c>
      <c r="B674" s="144">
        <v>609</v>
      </c>
      <c r="C674" s="145" t="s">
        <v>435</v>
      </c>
      <c r="D674" s="145" t="s">
        <v>496</v>
      </c>
      <c r="E674" s="127" t="s">
        <v>673</v>
      </c>
      <c r="F674" s="127" t="s">
        <v>437</v>
      </c>
      <c r="G674" s="142">
        <f>G675</f>
        <v>14100</v>
      </c>
      <c r="H674" s="141">
        <f t="shared" si="20"/>
        <v>-3760</v>
      </c>
      <c r="I674" s="142">
        <f>I675</f>
        <v>10340</v>
      </c>
    </row>
    <row r="675" spans="1:9" s="220" customFormat="1" ht="12.75" customHeight="1" x14ac:dyDescent="0.2">
      <c r="A675" s="126" t="s">
        <v>438</v>
      </c>
      <c r="B675" s="127" t="s">
        <v>426</v>
      </c>
      <c r="C675" s="127" t="s">
        <v>435</v>
      </c>
      <c r="D675" s="127" t="s">
        <v>496</v>
      </c>
      <c r="E675" s="127" t="s">
        <v>673</v>
      </c>
      <c r="F675" s="127" t="s">
        <v>439</v>
      </c>
      <c r="G675" s="142">
        <v>14100</v>
      </c>
      <c r="H675" s="141">
        <f t="shared" si="20"/>
        <v>-3760</v>
      </c>
      <c r="I675" s="142">
        <f>14100-3760</f>
        <v>10340</v>
      </c>
    </row>
    <row r="676" spans="1:9" s="219" customFormat="1" ht="12.75" customHeight="1" x14ac:dyDescent="0.2">
      <c r="A676" s="117" t="s">
        <v>709</v>
      </c>
      <c r="B676" s="118" t="s">
        <v>426</v>
      </c>
      <c r="C676" s="118" t="s">
        <v>435</v>
      </c>
      <c r="D676" s="118" t="s">
        <v>496</v>
      </c>
      <c r="E676" s="118" t="s">
        <v>674</v>
      </c>
      <c r="F676" s="118"/>
      <c r="G676" s="141">
        <f>G677</f>
        <v>1000</v>
      </c>
      <c r="H676" s="141">
        <f t="shared" si="20"/>
        <v>1000</v>
      </c>
      <c r="I676" s="141">
        <f>I677</f>
        <v>2000</v>
      </c>
    </row>
    <row r="677" spans="1:9" s="219" customFormat="1" ht="12.75" customHeight="1" x14ac:dyDescent="0.2">
      <c r="A677" s="126" t="s">
        <v>303</v>
      </c>
      <c r="B677" s="127" t="s">
        <v>426</v>
      </c>
      <c r="C677" s="127" t="s">
        <v>435</v>
      </c>
      <c r="D677" s="127" t="s">
        <v>496</v>
      </c>
      <c r="E677" s="127" t="s">
        <v>674</v>
      </c>
      <c r="F677" s="127" t="s">
        <v>84</v>
      </c>
      <c r="G677" s="142">
        <f>G678</f>
        <v>1000</v>
      </c>
      <c r="H677" s="141">
        <f t="shared" si="20"/>
        <v>1000</v>
      </c>
      <c r="I677" s="142">
        <f>I678</f>
        <v>2000</v>
      </c>
    </row>
    <row r="678" spans="1:9" s="219" customFormat="1" ht="12.75" customHeight="1" x14ac:dyDescent="0.2">
      <c r="A678" s="126" t="s">
        <v>85</v>
      </c>
      <c r="B678" s="127" t="s">
        <v>426</v>
      </c>
      <c r="C678" s="127" t="s">
        <v>435</v>
      </c>
      <c r="D678" s="127" t="s">
        <v>496</v>
      </c>
      <c r="E678" s="127" t="s">
        <v>674</v>
      </c>
      <c r="F678" s="127" t="s">
        <v>86</v>
      </c>
      <c r="G678" s="142">
        <v>1000</v>
      </c>
      <c r="H678" s="141">
        <f t="shared" si="20"/>
        <v>1000</v>
      </c>
      <c r="I678" s="142">
        <f>1000+1000</f>
        <v>2000</v>
      </c>
    </row>
    <row r="679" spans="1:9" s="193" customFormat="1" ht="24" customHeight="1" x14ac:dyDescent="0.2">
      <c r="A679" s="117" t="s">
        <v>663</v>
      </c>
      <c r="B679" s="118" t="s">
        <v>426</v>
      </c>
      <c r="C679" s="118" t="s">
        <v>435</v>
      </c>
      <c r="D679" s="118" t="s">
        <v>496</v>
      </c>
      <c r="E679" s="118" t="s">
        <v>153</v>
      </c>
      <c r="F679" s="127"/>
      <c r="G679" s="119">
        <f>G680</f>
        <v>69030</v>
      </c>
      <c r="H679" s="141">
        <f t="shared" si="20"/>
        <v>-9100</v>
      </c>
      <c r="I679" s="119">
        <f>I680</f>
        <v>59930</v>
      </c>
    </row>
    <row r="680" spans="1:9" s="193" customFormat="1" ht="24" customHeight="1" x14ac:dyDescent="0.2">
      <c r="A680" s="131" t="s">
        <v>664</v>
      </c>
      <c r="B680" s="132" t="s">
        <v>426</v>
      </c>
      <c r="C680" s="132" t="s">
        <v>435</v>
      </c>
      <c r="D680" s="132" t="s">
        <v>496</v>
      </c>
      <c r="E680" s="132" t="s">
        <v>675</v>
      </c>
      <c r="F680" s="146"/>
      <c r="G680" s="133">
        <f>G681+G683</f>
        <v>69030</v>
      </c>
      <c r="H680" s="141">
        <f t="shared" si="20"/>
        <v>-9100</v>
      </c>
      <c r="I680" s="133">
        <f>I681+I683</f>
        <v>59930</v>
      </c>
    </row>
    <row r="681" spans="1:9" s="193" customFormat="1" ht="12.75" customHeight="1" x14ac:dyDescent="0.2">
      <c r="A681" s="126" t="s">
        <v>303</v>
      </c>
      <c r="B681" s="127" t="s">
        <v>426</v>
      </c>
      <c r="C681" s="127" t="s">
        <v>435</v>
      </c>
      <c r="D681" s="127" t="s">
        <v>496</v>
      </c>
      <c r="E681" s="127" t="s">
        <v>675</v>
      </c>
      <c r="F681" s="127" t="s">
        <v>84</v>
      </c>
      <c r="G681" s="128">
        <f>G682</f>
        <v>24100</v>
      </c>
      <c r="H681" s="141">
        <f t="shared" si="20"/>
        <v>16200</v>
      </c>
      <c r="I681" s="128">
        <f>I682</f>
        <v>40300</v>
      </c>
    </row>
    <row r="682" spans="1:9" s="193" customFormat="1" ht="12.75" customHeight="1" x14ac:dyDescent="0.2">
      <c r="A682" s="126" t="s">
        <v>85</v>
      </c>
      <c r="B682" s="127" t="s">
        <v>426</v>
      </c>
      <c r="C682" s="127" t="s">
        <v>435</v>
      </c>
      <c r="D682" s="127" t="s">
        <v>496</v>
      </c>
      <c r="E682" s="127" t="s">
        <v>675</v>
      </c>
      <c r="F682" s="127" t="s">
        <v>86</v>
      </c>
      <c r="G682" s="128">
        <f>2000+21000+1000+100</f>
        <v>24100</v>
      </c>
      <c r="H682" s="141">
        <f t="shared" si="20"/>
        <v>16200</v>
      </c>
      <c r="I682" s="128">
        <f>2000+21000+1000+100+1000+5500+9700</f>
        <v>40300</v>
      </c>
    </row>
    <row r="683" spans="1:9" s="193" customFormat="1" ht="12.75" customHeight="1" x14ac:dyDescent="0.2">
      <c r="A683" s="126" t="s">
        <v>436</v>
      </c>
      <c r="B683" s="144">
        <v>609</v>
      </c>
      <c r="C683" s="145" t="s">
        <v>435</v>
      </c>
      <c r="D683" s="145" t="s">
        <v>496</v>
      </c>
      <c r="E683" s="127" t="s">
        <v>675</v>
      </c>
      <c r="F683" s="127" t="s">
        <v>437</v>
      </c>
      <c r="G683" s="128">
        <f>G684</f>
        <v>44930</v>
      </c>
      <c r="H683" s="141">
        <f t="shared" si="20"/>
        <v>-25300</v>
      </c>
      <c r="I683" s="128">
        <f>I684</f>
        <v>19630</v>
      </c>
    </row>
    <row r="684" spans="1:9" s="193" customFormat="1" ht="12.75" customHeight="1" x14ac:dyDescent="0.2">
      <c r="A684" s="126" t="s">
        <v>438</v>
      </c>
      <c r="B684" s="127" t="s">
        <v>426</v>
      </c>
      <c r="C684" s="127" t="s">
        <v>435</v>
      </c>
      <c r="D684" s="127" t="s">
        <v>496</v>
      </c>
      <c r="E684" s="127" t="s">
        <v>675</v>
      </c>
      <c r="F684" s="127" t="s">
        <v>439</v>
      </c>
      <c r="G684" s="128">
        <v>44930</v>
      </c>
      <c r="H684" s="141">
        <f t="shared" si="20"/>
        <v>-25300</v>
      </c>
      <c r="I684" s="128">
        <f>44930-1000-5500-9700-9100</f>
        <v>19630</v>
      </c>
    </row>
    <row r="685" spans="1:9" s="193" customFormat="1" ht="12.75" customHeight="1" x14ac:dyDescent="0.2">
      <c r="A685" s="117" t="s">
        <v>154</v>
      </c>
      <c r="B685" s="118" t="s">
        <v>426</v>
      </c>
      <c r="C685" s="118" t="s">
        <v>435</v>
      </c>
      <c r="D685" s="118" t="s">
        <v>496</v>
      </c>
      <c r="E685" s="118" t="s">
        <v>680</v>
      </c>
      <c r="F685" s="118"/>
      <c r="G685" s="119">
        <f>G686</f>
        <v>1200</v>
      </c>
      <c r="H685" s="141">
        <f t="shared" si="20"/>
        <v>0</v>
      </c>
      <c r="I685" s="119">
        <f>I686</f>
        <v>1200</v>
      </c>
    </row>
    <row r="686" spans="1:9" s="193" customFormat="1" ht="12.75" customHeight="1" x14ac:dyDescent="0.2">
      <c r="A686" s="126" t="s">
        <v>303</v>
      </c>
      <c r="B686" s="127" t="s">
        <v>426</v>
      </c>
      <c r="C686" s="127" t="s">
        <v>435</v>
      </c>
      <c r="D686" s="127" t="s">
        <v>496</v>
      </c>
      <c r="E686" s="127" t="s">
        <v>680</v>
      </c>
      <c r="F686" s="127" t="s">
        <v>84</v>
      </c>
      <c r="G686" s="128">
        <f>G687</f>
        <v>1200</v>
      </c>
      <c r="H686" s="141">
        <f t="shared" si="20"/>
        <v>0</v>
      </c>
      <c r="I686" s="128">
        <f>I687</f>
        <v>1200</v>
      </c>
    </row>
    <row r="687" spans="1:9" s="193" customFormat="1" ht="12.75" customHeight="1" x14ac:dyDescent="0.2">
      <c r="A687" s="126" t="s">
        <v>85</v>
      </c>
      <c r="B687" s="127" t="s">
        <v>426</v>
      </c>
      <c r="C687" s="127" t="s">
        <v>435</v>
      </c>
      <c r="D687" s="127" t="s">
        <v>496</v>
      </c>
      <c r="E687" s="127" t="s">
        <v>680</v>
      </c>
      <c r="F687" s="127" t="s">
        <v>86</v>
      </c>
      <c r="G687" s="128">
        <v>1200</v>
      </c>
      <c r="H687" s="141">
        <f t="shared" si="20"/>
        <v>0</v>
      </c>
      <c r="I687" s="128">
        <v>1200</v>
      </c>
    </row>
    <row r="688" spans="1:9" s="193" customFormat="1" ht="12.75" customHeight="1" x14ac:dyDescent="0.2">
      <c r="A688" s="117" t="s">
        <v>453</v>
      </c>
      <c r="B688" s="118" t="s">
        <v>455</v>
      </c>
      <c r="C688" s="118" t="s">
        <v>435</v>
      </c>
      <c r="D688" s="118" t="s">
        <v>496</v>
      </c>
      <c r="E688" s="118" t="s">
        <v>127</v>
      </c>
      <c r="F688" s="118"/>
      <c r="G688" s="119">
        <f>G689</f>
        <v>5000</v>
      </c>
      <c r="H688" s="141">
        <f t="shared" si="20"/>
        <v>0</v>
      </c>
      <c r="I688" s="119">
        <f>I689</f>
        <v>5000</v>
      </c>
    </row>
    <row r="689" spans="1:9" s="193" customFormat="1" ht="12.75" customHeight="1" x14ac:dyDescent="0.2">
      <c r="A689" s="131" t="s">
        <v>686</v>
      </c>
      <c r="B689" s="132" t="s">
        <v>426</v>
      </c>
      <c r="C689" s="132" t="s">
        <v>435</v>
      </c>
      <c r="D689" s="132" t="s">
        <v>496</v>
      </c>
      <c r="E689" s="132" t="s">
        <v>687</v>
      </c>
      <c r="F689" s="132"/>
      <c r="G689" s="133">
        <f>G690</f>
        <v>5000</v>
      </c>
      <c r="H689" s="141">
        <f t="shared" si="20"/>
        <v>0</v>
      </c>
      <c r="I689" s="133">
        <f>I690</f>
        <v>5000</v>
      </c>
    </row>
    <row r="690" spans="1:9" s="193" customFormat="1" ht="12.75" customHeight="1" x14ac:dyDescent="0.2">
      <c r="A690" s="126" t="s">
        <v>303</v>
      </c>
      <c r="B690" s="127" t="s">
        <v>426</v>
      </c>
      <c r="C690" s="127" t="s">
        <v>435</v>
      </c>
      <c r="D690" s="127" t="s">
        <v>496</v>
      </c>
      <c r="E690" s="127" t="s">
        <v>687</v>
      </c>
      <c r="F690" s="127" t="s">
        <v>84</v>
      </c>
      <c r="G690" s="128">
        <f>G691</f>
        <v>5000</v>
      </c>
      <c r="H690" s="141">
        <f t="shared" si="20"/>
        <v>0</v>
      </c>
      <c r="I690" s="128">
        <f>I691</f>
        <v>5000</v>
      </c>
    </row>
    <row r="691" spans="1:9" s="193" customFormat="1" ht="12.75" customHeight="1" x14ac:dyDescent="0.2">
      <c r="A691" s="126" t="s">
        <v>85</v>
      </c>
      <c r="B691" s="127" t="s">
        <v>426</v>
      </c>
      <c r="C691" s="127" t="s">
        <v>435</v>
      </c>
      <c r="D691" s="127" t="s">
        <v>496</v>
      </c>
      <c r="E691" s="127" t="s">
        <v>687</v>
      </c>
      <c r="F691" s="127" t="s">
        <v>86</v>
      </c>
      <c r="G691" s="128">
        <v>5000</v>
      </c>
      <c r="H691" s="141">
        <f t="shared" si="20"/>
        <v>0</v>
      </c>
      <c r="I691" s="128">
        <v>5000</v>
      </c>
    </row>
    <row r="692" spans="1:9" s="193" customFormat="1" ht="12.75" customHeight="1" x14ac:dyDescent="0.2">
      <c r="A692" s="117" t="s">
        <v>381</v>
      </c>
      <c r="B692" s="118" t="s">
        <v>426</v>
      </c>
      <c r="C692" s="118" t="s">
        <v>435</v>
      </c>
      <c r="D692" s="118" t="s">
        <v>488</v>
      </c>
      <c r="E692" s="118"/>
      <c r="F692" s="118"/>
      <c r="G692" s="119">
        <f>G693</f>
        <v>141385</v>
      </c>
      <c r="H692" s="141">
        <f t="shared" si="20"/>
        <v>0</v>
      </c>
      <c r="I692" s="119">
        <f>I693</f>
        <v>141385</v>
      </c>
    </row>
    <row r="693" spans="1:9" s="193" customFormat="1" ht="40.5" customHeight="1" x14ac:dyDescent="0.2">
      <c r="A693" s="130" t="s">
        <v>713</v>
      </c>
      <c r="B693" s="121" t="s">
        <v>426</v>
      </c>
      <c r="C693" s="121" t="s">
        <v>435</v>
      </c>
      <c r="D693" s="121" t="s">
        <v>488</v>
      </c>
      <c r="E693" s="121" t="s">
        <v>244</v>
      </c>
      <c r="F693" s="121"/>
      <c r="G693" s="122">
        <f>G694</f>
        <v>141385</v>
      </c>
      <c r="H693" s="141">
        <f t="shared" si="20"/>
        <v>0</v>
      </c>
      <c r="I693" s="122">
        <f>I694</f>
        <v>141385</v>
      </c>
    </row>
    <row r="694" spans="1:9" s="193" customFormat="1" ht="12.75" customHeight="1" x14ac:dyDescent="0.2">
      <c r="A694" s="117" t="s">
        <v>453</v>
      </c>
      <c r="B694" s="118" t="s">
        <v>455</v>
      </c>
      <c r="C694" s="118" t="s">
        <v>435</v>
      </c>
      <c r="D694" s="118" t="s">
        <v>488</v>
      </c>
      <c r="E694" s="118" t="s">
        <v>127</v>
      </c>
      <c r="F694" s="118"/>
      <c r="G694" s="119">
        <f>G695+G698+G701</f>
        <v>141385</v>
      </c>
      <c r="H694" s="141">
        <f t="shared" si="20"/>
        <v>0</v>
      </c>
      <c r="I694" s="119">
        <f>I695+I698+I701</f>
        <v>141385</v>
      </c>
    </row>
    <row r="695" spans="1:9" s="219" customFormat="1" ht="12.75" customHeight="1" x14ac:dyDescent="0.2">
      <c r="A695" s="131" t="s">
        <v>60</v>
      </c>
      <c r="B695" s="132" t="s">
        <v>455</v>
      </c>
      <c r="C695" s="132" t="s">
        <v>435</v>
      </c>
      <c r="D695" s="132" t="s">
        <v>488</v>
      </c>
      <c r="E695" s="132" t="s">
        <v>681</v>
      </c>
      <c r="F695" s="146"/>
      <c r="G695" s="133">
        <f>G696</f>
        <v>22385</v>
      </c>
      <c r="H695" s="141">
        <f t="shared" si="20"/>
        <v>0</v>
      </c>
      <c r="I695" s="133">
        <f>I696</f>
        <v>22385</v>
      </c>
    </row>
    <row r="696" spans="1:9" s="193" customFormat="1" ht="12.75" customHeight="1" x14ac:dyDescent="0.2">
      <c r="A696" s="126" t="s">
        <v>104</v>
      </c>
      <c r="B696" s="127" t="s">
        <v>426</v>
      </c>
      <c r="C696" s="127" t="s">
        <v>435</v>
      </c>
      <c r="D696" s="127" t="s">
        <v>488</v>
      </c>
      <c r="E696" s="127" t="s">
        <v>681</v>
      </c>
      <c r="F696" s="127" t="s">
        <v>410</v>
      </c>
      <c r="G696" s="128">
        <f>G697</f>
        <v>22385</v>
      </c>
      <c r="H696" s="141">
        <f t="shared" si="20"/>
        <v>0</v>
      </c>
      <c r="I696" s="128">
        <f>I697</f>
        <v>22385</v>
      </c>
    </row>
    <row r="697" spans="1:9" s="219" customFormat="1" ht="12.75" customHeight="1" x14ac:dyDescent="0.2">
      <c r="A697" s="126" t="s">
        <v>105</v>
      </c>
      <c r="B697" s="127" t="s">
        <v>426</v>
      </c>
      <c r="C697" s="127" t="s">
        <v>435</v>
      </c>
      <c r="D697" s="127" t="s">
        <v>488</v>
      </c>
      <c r="E697" s="127" t="s">
        <v>681</v>
      </c>
      <c r="F697" s="127" t="s">
        <v>428</v>
      </c>
      <c r="G697" s="128">
        <v>22385</v>
      </c>
      <c r="H697" s="141">
        <f t="shared" si="20"/>
        <v>0</v>
      </c>
      <c r="I697" s="128">
        <v>22385</v>
      </c>
    </row>
    <row r="698" spans="1:9" s="219" customFormat="1" ht="36" customHeight="1" x14ac:dyDescent="0.2">
      <c r="A698" s="147" t="s">
        <v>360</v>
      </c>
      <c r="B698" s="132" t="s">
        <v>426</v>
      </c>
      <c r="C698" s="132" t="s">
        <v>435</v>
      </c>
      <c r="D698" s="132" t="s">
        <v>488</v>
      </c>
      <c r="E698" s="132" t="s">
        <v>684</v>
      </c>
      <c r="F698" s="132"/>
      <c r="G698" s="143">
        <f>G699</f>
        <v>34000</v>
      </c>
      <c r="H698" s="141">
        <f t="shared" si="20"/>
        <v>0</v>
      </c>
      <c r="I698" s="143">
        <f>I699</f>
        <v>34000</v>
      </c>
    </row>
    <row r="699" spans="1:9" s="219" customFormat="1" ht="12.75" customHeight="1" x14ac:dyDescent="0.2">
      <c r="A699" s="126" t="s">
        <v>87</v>
      </c>
      <c r="B699" s="127" t="s">
        <v>426</v>
      </c>
      <c r="C699" s="127" t="s">
        <v>435</v>
      </c>
      <c r="D699" s="127" t="s">
        <v>488</v>
      </c>
      <c r="E699" s="127" t="s">
        <v>684</v>
      </c>
      <c r="F699" s="127" t="s">
        <v>88</v>
      </c>
      <c r="G699" s="142">
        <f>G700</f>
        <v>34000</v>
      </c>
      <c r="H699" s="141">
        <f t="shared" si="20"/>
        <v>0</v>
      </c>
      <c r="I699" s="142">
        <f>I700</f>
        <v>34000</v>
      </c>
    </row>
    <row r="700" spans="1:9" s="219" customFormat="1" ht="24" customHeight="1" x14ac:dyDescent="0.2">
      <c r="A700" s="126" t="s">
        <v>518</v>
      </c>
      <c r="B700" s="127" t="s">
        <v>426</v>
      </c>
      <c r="C700" s="127" t="s">
        <v>435</v>
      </c>
      <c r="D700" s="127" t="s">
        <v>488</v>
      </c>
      <c r="E700" s="127" t="s">
        <v>684</v>
      </c>
      <c r="F700" s="127" t="s">
        <v>433</v>
      </c>
      <c r="G700" s="142">
        <v>34000</v>
      </c>
      <c r="H700" s="141">
        <f t="shared" si="20"/>
        <v>0</v>
      </c>
      <c r="I700" s="142">
        <v>34000</v>
      </c>
    </row>
    <row r="701" spans="1:9" s="219" customFormat="1" ht="12.75" customHeight="1" x14ac:dyDescent="0.2">
      <c r="A701" s="131" t="s">
        <v>250</v>
      </c>
      <c r="B701" s="132" t="s">
        <v>426</v>
      </c>
      <c r="C701" s="132" t="s">
        <v>435</v>
      </c>
      <c r="D701" s="132" t="s">
        <v>488</v>
      </c>
      <c r="E701" s="132" t="s">
        <v>685</v>
      </c>
      <c r="F701" s="132"/>
      <c r="G701" s="133">
        <f>G702</f>
        <v>85000</v>
      </c>
      <c r="H701" s="141">
        <f t="shared" si="20"/>
        <v>0</v>
      </c>
      <c r="I701" s="133">
        <f>I702</f>
        <v>85000</v>
      </c>
    </row>
    <row r="702" spans="1:9" s="219" customFormat="1" ht="12.75" customHeight="1" x14ac:dyDescent="0.2">
      <c r="A702" s="126" t="s">
        <v>303</v>
      </c>
      <c r="B702" s="127" t="s">
        <v>426</v>
      </c>
      <c r="C702" s="127" t="s">
        <v>435</v>
      </c>
      <c r="D702" s="127" t="s">
        <v>488</v>
      </c>
      <c r="E702" s="127" t="s">
        <v>685</v>
      </c>
      <c r="F702" s="127" t="s">
        <v>84</v>
      </c>
      <c r="G702" s="128">
        <f>G703</f>
        <v>85000</v>
      </c>
      <c r="H702" s="141">
        <f t="shared" si="20"/>
        <v>0</v>
      </c>
      <c r="I702" s="128">
        <f>I703</f>
        <v>85000</v>
      </c>
    </row>
    <row r="703" spans="1:9" s="219" customFormat="1" ht="12.75" customHeight="1" x14ac:dyDescent="0.2">
      <c r="A703" s="126" t="s">
        <v>85</v>
      </c>
      <c r="B703" s="127" t="s">
        <v>426</v>
      </c>
      <c r="C703" s="127" t="s">
        <v>435</v>
      </c>
      <c r="D703" s="127" t="s">
        <v>488</v>
      </c>
      <c r="E703" s="127" t="s">
        <v>685</v>
      </c>
      <c r="F703" s="127" t="s">
        <v>86</v>
      </c>
      <c r="G703" s="128">
        <v>85000</v>
      </c>
      <c r="H703" s="141">
        <f t="shared" si="20"/>
        <v>0</v>
      </c>
      <c r="I703" s="128">
        <v>85000</v>
      </c>
    </row>
    <row r="704" spans="1:9" s="219" customFormat="1" ht="12.75" customHeight="1" x14ac:dyDescent="0.2">
      <c r="A704" s="117" t="s">
        <v>382</v>
      </c>
      <c r="B704" s="118" t="s">
        <v>426</v>
      </c>
      <c r="C704" s="118" t="s">
        <v>435</v>
      </c>
      <c r="D704" s="118" t="s">
        <v>435</v>
      </c>
      <c r="E704" s="118"/>
      <c r="F704" s="118"/>
      <c r="G704" s="119">
        <f>G705</f>
        <v>21778.2</v>
      </c>
      <c r="H704" s="141">
        <f t="shared" si="20"/>
        <v>2208.8029999999999</v>
      </c>
      <c r="I704" s="119">
        <f>I705</f>
        <v>23987.003000000001</v>
      </c>
    </row>
    <row r="705" spans="1:9" s="193" customFormat="1" ht="40.5" customHeight="1" x14ac:dyDescent="0.2">
      <c r="A705" s="130" t="s">
        <v>713</v>
      </c>
      <c r="B705" s="121" t="s">
        <v>426</v>
      </c>
      <c r="C705" s="121" t="s">
        <v>435</v>
      </c>
      <c r="D705" s="121" t="s">
        <v>435</v>
      </c>
      <c r="E705" s="121" t="s">
        <v>244</v>
      </c>
      <c r="F705" s="121"/>
      <c r="G705" s="122">
        <f>G706+G717</f>
        <v>21778.2</v>
      </c>
      <c r="H705" s="141">
        <f t="shared" si="20"/>
        <v>2208.8029999999999</v>
      </c>
      <c r="I705" s="122">
        <f>I706+I717</f>
        <v>23987.003000000001</v>
      </c>
    </row>
    <row r="706" spans="1:9" s="193" customFormat="1" ht="12.75" customHeight="1" x14ac:dyDescent="0.2">
      <c r="A706" s="117" t="s">
        <v>453</v>
      </c>
      <c r="B706" s="118" t="s">
        <v>426</v>
      </c>
      <c r="C706" s="118" t="s">
        <v>435</v>
      </c>
      <c r="D706" s="118" t="s">
        <v>435</v>
      </c>
      <c r="E706" s="118" t="s">
        <v>127</v>
      </c>
      <c r="F706" s="127"/>
      <c r="G706" s="119">
        <f>G707</f>
        <v>14850</v>
      </c>
      <c r="H706" s="141">
        <f t="shared" ref="H706:H769" si="21">I706-G706</f>
        <v>0</v>
      </c>
      <c r="I706" s="119">
        <f>I707</f>
        <v>14850</v>
      </c>
    </row>
    <row r="707" spans="1:9" s="193" customFormat="1" ht="24" customHeight="1" x14ac:dyDescent="0.2">
      <c r="A707" s="117" t="s">
        <v>252</v>
      </c>
      <c r="B707" s="118" t="s">
        <v>426</v>
      </c>
      <c r="C707" s="118" t="s">
        <v>435</v>
      </c>
      <c r="D707" s="118" t="s">
        <v>435</v>
      </c>
      <c r="E707" s="118" t="s">
        <v>127</v>
      </c>
      <c r="F707" s="127"/>
      <c r="G707" s="119">
        <f>G708</f>
        <v>14850</v>
      </c>
      <c r="H707" s="141">
        <f t="shared" si="21"/>
        <v>0</v>
      </c>
      <c r="I707" s="119">
        <f>I708</f>
        <v>14850</v>
      </c>
    </row>
    <row r="708" spans="1:9" s="193" customFormat="1" ht="24" customHeight="1" x14ac:dyDescent="0.2">
      <c r="A708" s="131" t="s">
        <v>412</v>
      </c>
      <c r="B708" s="132" t="s">
        <v>426</v>
      </c>
      <c r="C708" s="132" t="s">
        <v>435</v>
      </c>
      <c r="D708" s="132" t="s">
        <v>435</v>
      </c>
      <c r="E708" s="132" t="s">
        <v>127</v>
      </c>
      <c r="F708" s="132"/>
      <c r="G708" s="133">
        <f>G709+G712</f>
        <v>14850</v>
      </c>
      <c r="H708" s="141">
        <f t="shared" si="21"/>
        <v>0</v>
      </c>
      <c r="I708" s="133">
        <f>I709+I712</f>
        <v>14850</v>
      </c>
    </row>
    <row r="709" spans="1:9" s="193" customFormat="1" ht="12.75" customHeight="1" x14ac:dyDescent="0.2">
      <c r="A709" s="134" t="s">
        <v>394</v>
      </c>
      <c r="B709" s="118" t="s">
        <v>426</v>
      </c>
      <c r="C709" s="118" t="s">
        <v>435</v>
      </c>
      <c r="D709" s="118" t="s">
        <v>435</v>
      </c>
      <c r="E709" s="118" t="s">
        <v>513</v>
      </c>
      <c r="F709" s="118"/>
      <c r="G709" s="119">
        <f>G710</f>
        <v>13650</v>
      </c>
      <c r="H709" s="141">
        <f t="shared" si="21"/>
        <v>0</v>
      </c>
      <c r="I709" s="119">
        <f>I710</f>
        <v>13650</v>
      </c>
    </row>
    <row r="710" spans="1:9" s="193" customFormat="1" ht="36" customHeight="1" x14ac:dyDescent="0.2">
      <c r="A710" s="126" t="s">
        <v>79</v>
      </c>
      <c r="B710" s="127" t="s">
        <v>426</v>
      </c>
      <c r="C710" s="127" t="s">
        <v>435</v>
      </c>
      <c r="D710" s="127" t="s">
        <v>435</v>
      </c>
      <c r="E710" s="127" t="s">
        <v>513</v>
      </c>
      <c r="F710" s="127" t="s">
        <v>80</v>
      </c>
      <c r="G710" s="128">
        <f>G711</f>
        <v>13650</v>
      </c>
      <c r="H710" s="141">
        <f t="shared" si="21"/>
        <v>0</v>
      </c>
      <c r="I710" s="128">
        <f>I711</f>
        <v>13650</v>
      </c>
    </row>
    <row r="711" spans="1:9" s="193" customFormat="1" ht="12.75" customHeight="1" x14ac:dyDescent="0.2">
      <c r="A711" s="126" t="s">
        <v>81</v>
      </c>
      <c r="B711" s="127" t="s">
        <v>426</v>
      </c>
      <c r="C711" s="127" t="s">
        <v>435</v>
      </c>
      <c r="D711" s="127" t="s">
        <v>435</v>
      </c>
      <c r="E711" s="127" t="s">
        <v>513</v>
      </c>
      <c r="F711" s="127" t="s">
        <v>82</v>
      </c>
      <c r="G711" s="128">
        <f>10430+100+3120</f>
        <v>13650</v>
      </c>
      <c r="H711" s="141">
        <f t="shared" si="21"/>
        <v>0</v>
      </c>
      <c r="I711" s="128">
        <f>10430+100+3120</f>
        <v>13650</v>
      </c>
    </row>
    <row r="712" spans="1:9" s="193" customFormat="1" ht="12.75" customHeight="1" x14ac:dyDescent="0.2">
      <c r="A712" s="117" t="s">
        <v>83</v>
      </c>
      <c r="B712" s="118" t="s">
        <v>426</v>
      </c>
      <c r="C712" s="118" t="s">
        <v>435</v>
      </c>
      <c r="D712" s="118" t="s">
        <v>435</v>
      </c>
      <c r="E712" s="118" t="s">
        <v>514</v>
      </c>
      <c r="F712" s="118"/>
      <c r="G712" s="119">
        <f>G713+G715</f>
        <v>1200</v>
      </c>
      <c r="H712" s="141">
        <f t="shared" si="21"/>
        <v>0</v>
      </c>
      <c r="I712" s="119">
        <f>I713+I715</f>
        <v>1200</v>
      </c>
    </row>
    <row r="713" spans="1:9" s="193" customFormat="1" ht="12.75" customHeight="1" x14ac:dyDescent="0.2">
      <c r="A713" s="126" t="s">
        <v>303</v>
      </c>
      <c r="B713" s="127" t="s">
        <v>426</v>
      </c>
      <c r="C713" s="127" t="s">
        <v>435</v>
      </c>
      <c r="D713" s="127" t="s">
        <v>435</v>
      </c>
      <c r="E713" s="127" t="s">
        <v>514</v>
      </c>
      <c r="F713" s="127" t="s">
        <v>84</v>
      </c>
      <c r="G713" s="128">
        <f>G714</f>
        <v>1170</v>
      </c>
      <c r="H713" s="141">
        <f t="shared" si="21"/>
        <v>0</v>
      </c>
      <c r="I713" s="128">
        <f>I714</f>
        <v>1170</v>
      </c>
    </row>
    <row r="714" spans="1:9" s="193" customFormat="1" ht="12.75" customHeight="1" x14ac:dyDescent="0.2">
      <c r="A714" s="126" t="s">
        <v>85</v>
      </c>
      <c r="B714" s="127" t="s">
        <v>426</v>
      </c>
      <c r="C714" s="127" t="s">
        <v>435</v>
      </c>
      <c r="D714" s="127" t="s">
        <v>435</v>
      </c>
      <c r="E714" s="127" t="s">
        <v>514</v>
      </c>
      <c r="F714" s="127" t="s">
        <v>86</v>
      </c>
      <c r="G714" s="128">
        <f>270+150+350+70+330</f>
        <v>1170</v>
      </c>
      <c r="H714" s="141">
        <f t="shared" si="21"/>
        <v>0</v>
      </c>
      <c r="I714" s="128">
        <f>270+150+350+70+330</f>
        <v>1170</v>
      </c>
    </row>
    <row r="715" spans="1:9" s="193" customFormat="1" ht="12.75" customHeight="1" x14ac:dyDescent="0.2">
      <c r="A715" s="126" t="s">
        <v>87</v>
      </c>
      <c r="B715" s="127" t="s">
        <v>426</v>
      </c>
      <c r="C715" s="127" t="s">
        <v>435</v>
      </c>
      <c r="D715" s="127" t="s">
        <v>435</v>
      </c>
      <c r="E715" s="127" t="s">
        <v>514</v>
      </c>
      <c r="F715" s="127" t="s">
        <v>88</v>
      </c>
      <c r="G715" s="128">
        <f>G716</f>
        <v>30</v>
      </c>
      <c r="H715" s="141">
        <f t="shared" si="21"/>
        <v>0</v>
      </c>
      <c r="I715" s="128">
        <f>I716</f>
        <v>30</v>
      </c>
    </row>
    <row r="716" spans="1:9" s="193" customFormat="1" ht="12.75" customHeight="1" x14ac:dyDescent="0.2">
      <c r="A716" s="126" t="s">
        <v>519</v>
      </c>
      <c r="B716" s="127" t="s">
        <v>426</v>
      </c>
      <c r="C716" s="127" t="s">
        <v>435</v>
      </c>
      <c r="D716" s="127" t="s">
        <v>435</v>
      </c>
      <c r="E716" s="127" t="s">
        <v>514</v>
      </c>
      <c r="F716" s="127" t="s">
        <v>89</v>
      </c>
      <c r="G716" s="128">
        <v>30</v>
      </c>
      <c r="H716" s="141">
        <f t="shared" si="21"/>
        <v>0</v>
      </c>
      <c r="I716" s="128">
        <v>30</v>
      </c>
    </row>
    <row r="717" spans="1:9" s="193" customFormat="1" ht="12.75" customHeight="1" x14ac:dyDescent="0.2">
      <c r="A717" s="148" t="s">
        <v>61</v>
      </c>
      <c r="B717" s="118" t="s">
        <v>426</v>
      </c>
      <c r="C717" s="118" t="s">
        <v>435</v>
      </c>
      <c r="D717" s="118" t="s">
        <v>435</v>
      </c>
      <c r="E717" s="149" t="s">
        <v>682</v>
      </c>
      <c r="F717" s="118"/>
      <c r="G717" s="119">
        <f>G718</f>
        <v>6928.2</v>
      </c>
      <c r="H717" s="141">
        <f t="shared" si="21"/>
        <v>2208.8030000000008</v>
      </c>
      <c r="I717" s="119">
        <f>I718</f>
        <v>9137.0030000000006</v>
      </c>
    </row>
    <row r="718" spans="1:9" s="193" customFormat="1" ht="12.75" customHeight="1" x14ac:dyDescent="0.2">
      <c r="A718" s="150" t="s">
        <v>490</v>
      </c>
      <c r="B718" s="146" t="s">
        <v>426</v>
      </c>
      <c r="C718" s="146" t="s">
        <v>435</v>
      </c>
      <c r="D718" s="146" t="s">
        <v>435</v>
      </c>
      <c r="E718" s="146" t="s">
        <v>682</v>
      </c>
      <c r="F718" s="146"/>
      <c r="G718" s="151">
        <f>G719+G721+G723</f>
        <v>6928.2</v>
      </c>
      <c r="H718" s="141">
        <f t="shared" si="21"/>
        <v>2208.8030000000008</v>
      </c>
      <c r="I718" s="151">
        <f>I719+I721+I723</f>
        <v>9137.0030000000006</v>
      </c>
    </row>
    <row r="719" spans="1:9" s="193" customFormat="1" ht="36" customHeight="1" x14ac:dyDescent="0.2">
      <c r="A719" s="126" t="s">
        <v>79</v>
      </c>
      <c r="B719" s="127" t="s">
        <v>426</v>
      </c>
      <c r="C719" s="127" t="s">
        <v>435</v>
      </c>
      <c r="D719" s="127" t="s">
        <v>435</v>
      </c>
      <c r="E719" s="127" t="s">
        <v>682</v>
      </c>
      <c r="F719" s="127" t="s">
        <v>80</v>
      </c>
      <c r="G719" s="128">
        <f>G720</f>
        <v>5126</v>
      </c>
      <c r="H719" s="141">
        <f t="shared" si="21"/>
        <v>1500.4064500000004</v>
      </c>
      <c r="I719" s="128">
        <f>I720</f>
        <v>6626.4064500000004</v>
      </c>
    </row>
    <row r="720" spans="1:9" s="193" customFormat="1" ht="12.75" customHeight="1" x14ac:dyDescent="0.2">
      <c r="A720" s="126" t="s">
        <v>491</v>
      </c>
      <c r="B720" s="127" t="s">
        <v>426</v>
      </c>
      <c r="C720" s="127" t="s">
        <v>435</v>
      </c>
      <c r="D720" s="127" t="s">
        <v>435</v>
      </c>
      <c r="E720" s="127" t="s">
        <v>682</v>
      </c>
      <c r="F720" s="127" t="s">
        <v>492</v>
      </c>
      <c r="G720" s="128">
        <f>2816+850+1120+340</f>
        <v>5126</v>
      </c>
      <c r="H720" s="141">
        <f t="shared" si="21"/>
        <v>1500.4064500000004</v>
      </c>
      <c r="I720" s="128">
        <f>2816+850+1120+340+1500.40645</f>
        <v>6626.4064500000004</v>
      </c>
    </row>
    <row r="721" spans="1:9" s="193" customFormat="1" ht="12.75" customHeight="1" x14ac:dyDescent="0.2">
      <c r="A721" s="126" t="s">
        <v>303</v>
      </c>
      <c r="B721" s="127" t="s">
        <v>426</v>
      </c>
      <c r="C721" s="127" t="s">
        <v>435</v>
      </c>
      <c r="D721" s="127" t="s">
        <v>435</v>
      </c>
      <c r="E721" s="127" t="s">
        <v>682</v>
      </c>
      <c r="F721" s="127" t="s">
        <v>84</v>
      </c>
      <c r="G721" s="128">
        <f>G722</f>
        <v>1273.2</v>
      </c>
      <c r="H721" s="141">
        <f t="shared" si="21"/>
        <v>700.09655000000021</v>
      </c>
      <c r="I721" s="128">
        <f>I722</f>
        <v>1973.2965500000003</v>
      </c>
    </row>
    <row r="722" spans="1:9" s="193" customFormat="1" ht="12.75" customHeight="1" x14ac:dyDescent="0.2">
      <c r="A722" s="126" t="s">
        <v>85</v>
      </c>
      <c r="B722" s="127" t="s">
        <v>426</v>
      </c>
      <c r="C722" s="127" t="s">
        <v>435</v>
      </c>
      <c r="D722" s="127" t="s">
        <v>435</v>
      </c>
      <c r="E722" s="127" t="s">
        <v>682</v>
      </c>
      <c r="F722" s="127" t="s">
        <v>86</v>
      </c>
      <c r="G722" s="128">
        <f>78.7+69+120+194.5+20+3+80+30+30+648</f>
        <v>1273.2</v>
      </c>
      <c r="H722" s="141">
        <f t="shared" si="21"/>
        <v>700.09655000000021</v>
      </c>
      <c r="I722" s="128">
        <f>78.7+69+120+194.5+20+3+80+30+30+648+708.39655-8.3</f>
        <v>1973.2965500000003</v>
      </c>
    </row>
    <row r="723" spans="1:9" s="193" customFormat="1" ht="12.75" customHeight="1" x14ac:dyDescent="0.2">
      <c r="A723" s="126" t="s">
        <v>87</v>
      </c>
      <c r="B723" s="127" t="s">
        <v>426</v>
      </c>
      <c r="C723" s="127" t="s">
        <v>435</v>
      </c>
      <c r="D723" s="127" t="s">
        <v>435</v>
      </c>
      <c r="E723" s="127" t="s">
        <v>682</v>
      </c>
      <c r="F723" s="127" t="s">
        <v>88</v>
      </c>
      <c r="G723" s="128">
        <f>G724</f>
        <v>529</v>
      </c>
      <c r="H723" s="141">
        <f t="shared" si="21"/>
        <v>8.2999999999999545</v>
      </c>
      <c r="I723" s="128">
        <f>I724</f>
        <v>537.29999999999995</v>
      </c>
    </row>
    <row r="724" spans="1:9" s="193" customFormat="1" ht="12.75" customHeight="1" x14ac:dyDescent="0.2">
      <c r="A724" s="126" t="s">
        <v>519</v>
      </c>
      <c r="B724" s="127" t="s">
        <v>426</v>
      </c>
      <c r="C724" s="127" t="s">
        <v>435</v>
      </c>
      <c r="D724" s="127" t="s">
        <v>435</v>
      </c>
      <c r="E724" s="127" t="s">
        <v>682</v>
      </c>
      <c r="F724" s="127" t="s">
        <v>89</v>
      </c>
      <c r="G724" s="128">
        <f>520+9</f>
        <v>529</v>
      </c>
      <c r="H724" s="141">
        <f t="shared" si="21"/>
        <v>8.2999999999999545</v>
      </c>
      <c r="I724" s="128">
        <f>520+9+8.3</f>
        <v>537.29999999999995</v>
      </c>
    </row>
    <row r="725" spans="1:9" s="193" customFormat="1" ht="31.5" customHeight="1" x14ac:dyDescent="0.2">
      <c r="A725" s="120" t="s">
        <v>427</v>
      </c>
      <c r="B725" s="123" t="s">
        <v>428</v>
      </c>
      <c r="C725" s="124"/>
      <c r="D725" s="124"/>
      <c r="E725" s="123"/>
      <c r="F725" s="123"/>
      <c r="G725" s="125">
        <f>G726+G745</f>
        <v>132579.6</v>
      </c>
      <c r="H725" s="141">
        <f t="shared" si="21"/>
        <v>-500</v>
      </c>
      <c r="I725" s="125">
        <f>I726+I745</f>
        <v>132079.6</v>
      </c>
    </row>
    <row r="726" spans="1:9" s="193" customFormat="1" ht="12.75" customHeight="1" x14ac:dyDescent="0.2">
      <c r="A726" s="117" t="s">
        <v>115</v>
      </c>
      <c r="B726" s="118" t="s">
        <v>428</v>
      </c>
      <c r="C726" s="118" t="s">
        <v>76</v>
      </c>
      <c r="D726" s="118" t="s">
        <v>77</v>
      </c>
      <c r="E726" s="118"/>
      <c r="F726" s="118"/>
      <c r="G726" s="119">
        <f>G727+G740</f>
        <v>17579.599999999999</v>
      </c>
      <c r="H726" s="141">
        <f t="shared" si="21"/>
        <v>-500</v>
      </c>
      <c r="I726" s="119">
        <f>I727+I740</f>
        <v>17079.599999999999</v>
      </c>
    </row>
    <row r="727" spans="1:9" s="193" customFormat="1" ht="24" customHeight="1" x14ac:dyDescent="0.2">
      <c r="A727" s="117" t="s">
        <v>317</v>
      </c>
      <c r="B727" s="118" t="s">
        <v>428</v>
      </c>
      <c r="C727" s="118" t="s">
        <v>76</v>
      </c>
      <c r="D727" s="118" t="s">
        <v>304</v>
      </c>
      <c r="E727" s="118"/>
      <c r="F727" s="118"/>
      <c r="G727" s="119">
        <f>G728</f>
        <v>16579.599999999999</v>
      </c>
      <c r="H727" s="141">
        <f t="shared" si="21"/>
        <v>0</v>
      </c>
      <c r="I727" s="119">
        <f>I728</f>
        <v>16579.599999999999</v>
      </c>
    </row>
    <row r="728" spans="1:9" s="193" customFormat="1" ht="24" customHeight="1" x14ac:dyDescent="0.2">
      <c r="A728" s="152" t="s">
        <v>328</v>
      </c>
      <c r="B728" s="132" t="s">
        <v>428</v>
      </c>
      <c r="C728" s="132" t="s">
        <v>76</v>
      </c>
      <c r="D728" s="132" t="s">
        <v>304</v>
      </c>
      <c r="E728" s="132" t="s">
        <v>216</v>
      </c>
      <c r="F728" s="174"/>
      <c r="G728" s="175">
        <f>G729</f>
        <v>16579.599999999999</v>
      </c>
      <c r="H728" s="141">
        <f t="shared" si="21"/>
        <v>0</v>
      </c>
      <c r="I728" s="175">
        <f>I729</f>
        <v>16579.599999999999</v>
      </c>
    </row>
    <row r="729" spans="1:9" s="193" customFormat="1" ht="13.5" customHeight="1" x14ac:dyDescent="0.2">
      <c r="A729" s="134" t="s">
        <v>306</v>
      </c>
      <c r="B729" s="118" t="s">
        <v>428</v>
      </c>
      <c r="C729" s="118" t="s">
        <v>76</v>
      </c>
      <c r="D729" s="118" t="s">
        <v>304</v>
      </c>
      <c r="E729" s="118" t="s">
        <v>217</v>
      </c>
      <c r="F729" s="176"/>
      <c r="G729" s="122">
        <f>G730+G735</f>
        <v>16579.599999999999</v>
      </c>
      <c r="H729" s="141">
        <f t="shared" si="21"/>
        <v>0</v>
      </c>
      <c r="I729" s="122">
        <f>I730+I735</f>
        <v>16579.599999999999</v>
      </c>
    </row>
    <row r="730" spans="1:9" s="193" customFormat="1" ht="12.75" customHeight="1" x14ac:dyDescent="0.2">
      <c r="A730" s="134" t="s">
        <v>326</v>
      </c>
      <c r="B730" s="118" t="s">
        <v>428</v>
      </c>
      <c r="C730" s="118" t="s">
        <v>76</v>
      </c>
      <c r="D730" s="118" t="s">
        <v>304</v>
      </c>
      <c r="E730" s="118" t="s">
        <v>218</v>
      </c>
      <c r="F730" s="174"/>
      <c r="G730" s="175">
        <f>G731+G733</f>
        <v>13720</v>
      </c>
      <c r="H730" s="141">
        <f t="shared" si="21"/>
        <v>0</v>
      </c>
      <c r="I730" s="175">
        <f>I731+I733</f>
        <v>13720</v>
      </c>
    </row>
    <row r="731" spans="1:9" s="193" customFormat="1" ht="36" customHeight="1" x14ac:dyDescent="0.2">
      <c r="A731" s="126" t="s">
        <v>79</v>
      </c>
      <c r="B731" s="127" t="s">
        <v>428</v>
      </c>
      <c r="C731" s="127" t="s">
        <v>76</v>
      </c>
      <c r="D731" s="127" t="s">
        <v>304</v>
      </c>
      <c r="E731" s="127" t="s">
        <v>218</v>
      </c>
      <c r="F731" s="127" t="s">
        <v>80</v>
      </c>
      <c r="G731" s="128">
        <f>G732</f>
        <v>13670</v>
      </c>
      <c r="H731" s="141">
        <f t="shared" si="21"/>
        <v>-3.8144599999995989</v>
      </c>
      <c r="I731" s="128">
        <f>I732</f>
        <v>13666.18554</v>
      </c>
    </row>
    <row r="732" spans="1:9" s="193" customFormat="1" ht="12.75" customHeight="1" x14ac:dyDescent="0.2">
      <c r="A732" s="126" t="s">
        <v>81</v>
      </c>
      <c r="B732" s="127" t="s">
        <v>428</v>
      </c>
      <c r="C732" s="127" t="s">
        <v>76</v>
      </c>
      <c r="D732" s="127" t="s">
        <v>304</v>
      </c>
      <c r="E732" s="127" t="s">
        <v>218</v>
      </c>
      <c r="F732" s="127" t="s">
        <v>82</v>
      </c>
      <c r="G732" s="128">
        <f>13720-50</f>
        <v>13670</v>
      </c>
      <c r="H732" s="141">
        <f t="shared" si="21"/>
        <v>-3.8144599999995989</v>
      </c>
      <c r="I732" s="128">
        <f>13720-50-3.81446</f>
        <v>13666.18554</v>
      </c>
    </row>
    <row r="733" spans="1:9" s="193" customFormat="1" ht="12.75" customHeight="1" x14ac:dyDescent="0.2">
      <c r="A733" s="126" t="s">
        <v>95</v>
      </c>
      <c r="B733" s="127" t="s">
        <v>428</v>
      </c>
      <c r="C733" s="127" t="s">
        <v>76</v>
      </c>
      <c r="D733" s="127" t="s">
        <v>304</v>
      </c>
      <c r="E733" s="127" t="s">
        <v>218</v>
      </c>
      <c r="F733" s="127" t="s">
        <v>94</v>
      </c>
      <c r="G733" s="128">
        <f>G734</f>
        <v>50</v>
      </c>
      <c r="H733" s="141">
        <f t="shared" si="21"/>
        <v>3.8144599999999969</v>
      </c>
      <c r="I733" s="128">
        <f>I734</f>
        <v>53.814459999999997</v>
      </c>
    </row>
    <row r="734" spans="1:9" s="193" customFormat="1" ht="12.75" customHeight="1" x14ac:dyDescent="0.2">
      <c r="A734" s="126" t="s">
        <v>96</v>
      </c>
      <c r="B734" s="127" t="s">
        <v>428</v>
      </c>
      <c r="C734" s="127" t="s">
        <v>76</v>
      </c>
      <c r="D734" s="127" t="s">
        <v>304</v>
      </c>
      <c r="E734" s="127" t="s">
        <v>218</v>
      </c>
      <c r="F734" s="127" t="s">
        <v>97</v>
      </c>
      <c r="G734" s="128">
        <v>50</v>
      </c>
      <c r="H734" s="141">
        <f t="shared" si="21"/>
        <v>3.8144599999999969</v>
      </c>
      <c r="I734" s="128">
        <f>50+3.81446</f>
        <v>53.814459999999997</v>
      </c>
    </row>
    <row r="735" spans="1:9" s="193" customFormat="1" ht="12.75" customHeight="1" x14ac:dyDescent="0.2">
      <c r="A735" s="117" t="s">
        <v>327</v>
      </c>
      <c r="B735" s="118" t="s">
        <v>428</v>
      </c>
      <c r="C735" s="118" t="s">
        <v>76</v>
      </c>
      <c r="D735" s="118" t="s">
        <v>304</v>
      </c>
      <c r="E735" s="118" t="s">
        <v>219</v>
      </c>
      <c r="F735" s="118"/>
      <c r="G735" s="119">
        <f>G736+G738</f>
        <v>2859.6</v>
      </c>
      <c r="H735" s="141">
        <f t="shared" si="21"/>
        <v>0</v>
      </c>
      <c r="I735" s="119">
        <f>I736+I738</f>
        <v>2859.6</v>
      </c>
    </row>
    <row r="736" spans="1:9" s="193" customFormat="1" ht="12.75" customHeight="1" x14ac:dyDescent="0.2">
      <c r="A736" s="126" t="s">
        <v>303</v>
      </c>
      <c r="B736" s="127" t="s">
        <v>428</v>
      </c>
      <c r="C736" s="127" t="s">
        <v>76</v>
      </c>
      <c r="D736" s="127" t="s">
        <v>304</v>
      </c>
      <c r="E736" s="127" t="s">
        <v>219</v>
      </c>
      <c r="F736" s="127" t="s">
        <v>84</v>
      </c>
      <c r="G736" s="128">
        <f>G737</f>
        <v>2854.6</v>
      </c>
      <c r="H736" s="141">
        <f t="shared" si="21"/>
        <v>0</v>
      </c>
      <c r="I736" s="128">
        <f>I737</f>
        <v>2854.6</v>
      </c>
    </row>
    <row r="737" spans="1:9" s="193" customFormat="1" ht="12.75" customHeight="1" x14ac:dyDescent="0.2">
      <c r="A737" s="126" t="s">
        <v>85</v>
      </c>
      <c r="B737" s="127" t="s">
        <v>428</v>
      </c>
      <c r="C737" s="127" t="s">
        <v>76</v>
      </c>
      <c r="D737" s="127" t="s">
        <v>304</v>
      </c>
      <c r="E737" s="127" t="s">
        <v>219</v>
      </c>
      <c r="F737" s="127" t="s">
        <v>86</v>
      </c>
      <c r="G737" s="128">
        <v>2854.6</v>
      </c>
      <c r="H737" s="141">
        <f t="shared" si="21"/>
        <v>0</v>
      </c>
      <c r="I737" s="128">
        <v>2854.6</v>
      </c>
    </row>
    <row r="738" spans="1:9" s="193" customFormat="1" ht="12.75" customHeight="1" x14ac:dyDescent="0.2">
      <c r="A738" s="126" t="s">
        <v>87</v>
      </c>
      <c r="B738" s="127" t="s">
        <v>428</v>
      </c>
      <c r="C738" s="127" t="s">
        <v>76</v>
      </c>
      <c r="D738" s="127" t="s">
        <v>304</v>
      </c>
      <c r="E738" s="127" t="s">
        <v>219</v>
      </c>
      <c r="F738" s="127" t="s">
        <v>88</v>
      </c>
      <c r="G738" s="128">
        <f>G739</f>
        <v>5</v>
      </c>
      <c r="H738" s="141">
        <f t="shared" si="21"/>
        <v>0</v>
      </c>
      <c r="I738" s="128">
        <f>I739</f>
        <v>5</v>
      </c>
    </row>
    <row r="739" spans="1:9" s="193" customFormat="1" ht="12.75" customHeight="1" x14ac:dyDescent="0.2">
      <c r="A739" s="126" t="s">
        <v>519</v>
      </c>
      <c r="B739" s="127" t="s">
        <v>428</v>
      </c>
      <c r="C739" s="127" t="s">
        <v>76</v>
      </c>
      <c r="D739" s="127" t="s">
        <v>304</v>
      </c>
      <c r="E739" s="127" t="s">
        <v>219</v>
      </c>
      <c r="F739" s="127" t="s">
        <v>89</v>
      </c>
      <c r="G739" s="128">
        <v>5</v>
      </c>
      <c r="H739" s="141">
        <f t="shared" si="21"/>
        <v>0</v>
      </c>
      <c r="I739" s="128">
        <v>5</v>
      </c>
    </row>
    <row r="740" spans="1:9" s="193" customFormat="1" ht="12.75" customHeight="1" x14ac:dyDescent="0.2">
      <c r="A740" s="117" t="s">
        <v>320</v>
      </c>
      <c r="B740" s="118" t="s">
        <v>428</v>
      </c>
      <c r="C740" s="118" t="s">
        <v>76</v>
      </c>
      <c r="D740" s="118" t="s">
        <v>93</v>
      </c>
      <c r="E740" s="118"/>
      <c r="F740" s="118"/>
      <c r="G740" s="119">
        <f>G741</f>
        <v>1000</v>
      </c>
      <c r="H740" s="141">
        <f t="shared" si="21"/>
        <v>-500</v>
      </c>
      <c r="I740" s="119">
        <f>I741</f>
        <v>500</v>
      </c>
    </row>
    <row r="741" spans="1:9" s="193" customFormat="1" ht="12.75" customHeight="1" x14ac:dyDescent="0.2">
      <c r="A741" s="117" t="s">
        <v>306</v>
      </c>
      <c r="B741" s="118" t="s">
        <v>428</v>
      </c>
      <c r="C741" s="118" t="s">
        <v>76</v>
      </c>
      <c r="D741" s="118" t="s">
        <v>93</v>
      </c>
      <c r="E741" s="149" t="s">
        <v>217</v>
      </c>
      <c r="F741" s="118"/>
      <c r="G741" s="119">
        <f>G742</f>
        <v>1000</v>
      </c>
      <c r="H741" s="141">
        <f t="shared" si="21"/>
        <v>-500</v>
      </c>
      <c r="I741" s="119">
        <f>I742</f>
        <v>500</v>
      </c>
    </row>
    <row r="742" spans="1:9" s="193" customFormat="1" ht="12.75" customHeight="1" x14ac:dyDescent="0.2">
      <c r="A742" s="131" t="s">
        <v>321</v>
      </c>
      <c r="B742" s="132" t="s">
        <v>428</v>
      </c>
      <c r="C742" s="132" t="s">
        <v>76</v>
      </c>
      <c r="D742" s="132" t="s">
        <v>93</v>
      </c>
      <c r="E742" s="136" t="s">
        <v>346</v>
      </c>
      <c r="F742" s="132"/>
      <c r="G742" s="133">
        <f>G743</f>
        <v>1000</v>
      </c>
      <c r="H742" s="141">
        <f t="shared" si="21"/>
        <v>-500</v>
      </c>
      <c r="I742" s="133">
        <f>I743</f>
        <v>500</v>
      </c>
    </row>
    <row r="743" spans="1:9" s="193" customFormat="1" ht="12.75" customHeight="1" x14ac:dyDescent="0.2">
      <c r="A743" s="126" t="s">
        <v>87</v>
      </c>
      <c r="B743" s="127" t="s">
        <v>428</v>
      </c>
      <c r="C743" s="127" t="s">
        <v>76</v>
      </c>
      <c r="D743" s="127" t="s">
        <v>93</v>
      </c>
      <c r="E743" s="137" t="s">
        <v>346</v>
      </c>
      <c r="F743" s="127" t="s">
        <v>88</v>
      </c>
      <c r="G743" s="128">
        <f>G744</f>
        <v>1000</v>
      </c>
      <c r="H743" s="141">
        <f t="shared" si="21"/>
        <v>-500</v>
      </c>
      <c r="I743" s="128">
        <f>I744</f>
        <v>500</v>
      </c>
    </row>
    <row r="744" spans="1:9" s="193" customFormat="1" ht="12.75" customHeight="1" x14ac:dyDescent="0.2">
      <c r="A744" s="126" t="s">
        <v>151</v>
      </c>
      <c r="B744" s="127" t="s">
        <v>428</v>
      </c>
      <c r="C744" s="127" t="s">
        <v>76</v>
      </c>
      <c r="D744" s="127" t="s">
        <v>93</v>
      </c>
      <c r="E744" s="137" t="s">
        <v>346</v>
      </c>
      <c r="F744" s="127" t="s">
        <v>155</v>
      </c>
      <c r="G744" s="128">
        <v>1000</v>
      </c>
      <c r="H744" s="141">
        <f t="shared" si="21"/>
        <v>-500</v>
      </c>
      <c r="I744" s="128">
        <f>1000-500</f>
        <v>500</v>
      </c>
    </row>
    <row r="745" spans="1:9" s="193" customFormat="1" ht="12.75" customHeight="1" x14ac:dyDescent="0.2">
      <c r="A745" s="117" t="s">
        <v>402</v>
      </c>
      <c r="B745" s="118" t="s">
        <v>428</v>
      </c>
      <c r="C745" s="118" t="s">
        <v>93</v>
      </c>
      <c r="D745" s="118" t="s">
        <v>77</v>
      </c>
      <c r="E745" s="118"/>
      <c r="F745" s="118"/>
      <c r="G745" s="119">
        <f>G746</f>
        <v>115000</v>
      </c>
      <c r="H745" s="141">
        <f t="shared" si="21"/>
        <v>0</v>
      </c>
      <c r="I745" s="119">
        <f>I746</f>
        <v>115000</v>
      </c>
    </row>
    <row r="746" spans="1:9" s="219" customFormat="1" ht="12.75" customHeight="1" x14ac:dyDescent="0.2">
      <c r="A746" s="117" t="s">
        <v>306</v>
      </c>
      <c r="B746" s="118" t="s">
        <v>428</v>
      </c>
      <c r="C746" s="118" t="s">
        <v>93</v>
      </c>
      <c r="D746" s="118" t="s">
        <v>76</v>
      </c>
      <c r="E746" s="149" t="s">
        <v>217</v>
      </c>
      <c r="F746" s="118"/>
      <c r="G746" s="119">
        <f>G747</f>
        <v>115000</v>
      </c>
      <c r="H746" s="141">
        <f t="shared" si="21"/>
        <v>0</v>
      </c>
      <c r="I746" s="119">
        <f>I747</f>
        <v>115000</v>
      </c>
    </row>
    <row r="747" spans="1:9" s="193" customFormat="1" ht="15.75" customHeight="1" x14ac:dyDescent="0.2">
      <c r="A747" s="117" t="s">
        <v>431</v>
      </c>
      <c r="B747" s="118" t="s">
        <v>428</v>
      </c>
      <c r="C747" s="118" t="s">
        <v>93</v>
      </c>
      <c r="D747" s="118" t="s">
        <v>76</v>
      </c>
      <c r="E747" s="118" t="s">
        <v>688</v>
      </c>
      <c r="F747" s="124"/>
      <c r="G747" s="119">
        <f>G748</f>
        <v>115000</v>
      </c>
      <c r="H747" s="141">
        <f t="shared" si="21"/>
        <v>0</v>
      </c>
      <c r="I747" s="119">
        <f>I748</f>
        <v>115000</v>
      </c>
    </row>
    <row r="748" spans="1:9" s="193" customFormat="1" ht="12.75" customHeight="1" x14ac:dyDescent="0.2">
      <c r="A748" s="150" t="s">
        <v>318</v>
      </c>
      <c r="B748" s="146" t="s">
        <v>428</v>
      </c>
      <c r="C748" s="146" t="s">
        <v>93</v>
      </c>
      <c r="D748" s="146" t="s">
        <v>76</v>
      </c>
      <c r="E748" s="167" t="s">
        <v>688</v>
      </c>
      <c r="F748" s="146"/>
      <c r="G748" s="151">
        <f>G749</f>
        <v>115000</v>
      </c>
      <c r="H748" s="141">
        <f t="shared" si="21"/>
        <v>0</v>
      </c>
      <c r="I748" s="151">
        <f>I749</f>
        <v>115000</v>
      </c>
    </row>
    <row r="749" spans="1:9" s="193" customFormat="1" ht="12.75" customHeight="1" x14ac:dyDescent="0.2">
      <c r="A749" s="126" t="s">
        <v>307</v>
      </c>
      <c r="B749" s="127" t="s">
        <v>428</v>
      </c>
      <c r="C749" s="127" t="s">
        <v>93</v>
      </c>
      <c r="D749" s="127" t="s">
        <v>76</v>
      </c>
      <c r="E749" s="127" t="s">
        <v>688</v>
      </c>
      <c r="F749" s="127" t="s">
        <v>308</v>
      </c>
      <c r="G749" s="128">
        <f>G750</f>
        <v>115000</v>
      </c>
      <c r="H749" s="141">
        <f t="shared" si="21"/>
        <v>0</v>
      </c>
      <c r="I749" s="128">
        <f>I750</f>
        <v>115000</v>
      </c>
    </row>
    <row r="750" spans="1:9" s="193" customFormat="1" ht="12.75" customHeight="1" x14ac:dyDescent="0.2">
      <c r="A750" s="126" t="s">
        <v>309</v>
      </c>
      <c r="B750" s="127" t="s">
        <v>428</v>
      </c>
      <c r="C750" s="127" t="s">
        <v>93</v>
      </c>
      <c r="D750" s="127" t="s">
        <v>76</v>
      </c>
      <c r="E750" s="127" t="s">
        <v>688</v>
      </c>
      <c r="F750" s="127" t="s">
        <v>416</v>
      </c>
      <c r="G750" s="128">
        <v>115000</v>
      </c>
      <c r="H750" s="141">
        <f t="shared" si="21"/>
        <v>0</v>
      </c>
      <c r="I750" s="128">
        <v>115000</v>
      </c>
    </row>
    <row r="751" spans="1:9" s="193" customFormat="1" ht="31.5" customHeight="1" x14ac:dyDescent="0.2">
      <c r="A751" s="120" t="s">
        <v>71</v>
      </c>
      <c r="B751" s="123" t="s">
        <v>429</v>
      </c>
      <c r="C751" s="123"/>
      <c r="D751" s="123"/>
      <c r="E751" s="123"/>
      <c r="F751" s="123"/>
      <c r="G751" s="125" t="e">
        <f>G752+G770</f>
        <v>#REF!</v>
      </c>
      <c r="H751" s="141" t="e">
        <f t="shared" si="21"/>
        <v>#REF!</v>
      </c>
      <c r="I751" s="125">
        <f>I752+I770</f>
        <v>14954</v>
      </c>
    </row>
    <row r="752" spans="1:9" s="193" customFormat="1" ht="12.75" customHeight="1" x14ac:dyDescent="0.2">
      <c r="A752" s="117" t="s">
        <v>115</v>
      </c>
      <c r="B752" s="118" t="s">
        <v>429</v>
      </c>
      <c r="C752" s="118" t="s">
        <v>76</v>
      </c>
      <c r="D752" s="118" t="s">
        <v>77</v>
      </c>
      <c r="E752" s="118"/>
      <c r="F752" s="118"/>
      <c r="G752" s="119" t="e">
        <f>G753+G764</f>
        <v>#REF!</v>
      </c>
      <c r="H752" s="141" t="e">
        <f t="shared" si="21"/>
        <v>#REF!</v>
      </c>
      <c r="I752" s="119">
        <f>I753+I764</f>
        <v>13954</v>
      </c>
    </row>
    <row r="753" spans="1:9" s="193" customFormat="1" ht="24" customHeight="1" x14ac:dyDescent="0.2">
      <c r="A753" s="117" t="s">
        <v>314</v>
      </c>
      <c r="B753" s="118" t="s">
        <v>429</v>
      </c>
      <c r="C753" s="118" t="s">
        <v>76</v>
      </c>
      <c r="D753" s="118" t="s">
        <v>78</v>
      </c>
      <c r="E753" s="118"/>
      <c r="F753" s="118"/>
      <c r="G753" s="119">
        <f>G754</f>
        <v>12954</v>
      </c>
      <c r="H753" s="141">
        <f t="shared" si="21"/>
        <v>0</v>
      </c>
      <c r="I753" s="119">
        <f>I754</f>
        <v>12954</v>
      </c>
    </row>
    <row r="754" spans="1:9" s="193" customFormat="1" ht="12.75" customHeight="1" x14ac:dyDescent="0.2">
      <c r="A754" s="152" t="s">
        <v>74</v>
      </c>
      <c r="B754" s="132" t="s">
        <v>429</v>
      </c>
      <c r="C754" s="132" t="s">
        <v>76</v>
      </c>
      <c r="D754" s="132" t="s">
        <v>78</v>
      </c>
      <c r="E754" s="132" t="s">
        <v>216</v>
      </c>
      <c r="F754" s="132"/>
      <c r="G754" s="133">
        <f>G755</f>
        <v>12954</v>
      </c>
      <c r="H754" s="141">
        <f t="shared" si="21"/>
        <v>0</v>
      </c>
      <c r="I754" s="133">
        <f>I755</f>
        <v>12954</v>
      </c>
    </row>
    <row r="755" spans="1:9" s="193" customFormat="1" ht="12.75" customHeight="1" x14ac:dyDescent="0.2">
      <c r="A755" s="134" t="s">
        <v>306</v>
      </c>
      <c r="B755" s="118" t="s">
        <v>429</v>
      </c>
      <c r="C755" s="118" t="s">
        <v>76</v>
      </c>
      <c r="D755" s="118" t="s">
        <v>78</v>
      </c>
      <c r="E755" s="118" t="s">
        <v>217</v>
      </c>
      <c r="F755" s="118"/>
      <c r="G755" s="119">
        <f>G756+G759</f>
        <v>12954</v>
      </c>
      <c r="H755" s="141">
        <f t="shared" si="21"/>
        <v>0</v>
      </c>
      <c r="I755" s="119">
        <f>I756+I759</f>
        <v>12954</v>
      </c>
    </row>
    <row r="756" spans="1:9" s="193" customFormat="1" ht="12.75" customHeight="1" x14ac:dyDescent="0.2">
      <c r="A756" s="134" t="s">
        <v>305</v>
      </c>
      <c r="B756" s="118" t="s">
        <v>429</v>
      </c>
      <c r="C756" s="118" t="s">
        <v>76</v>
      </c>
      <c r="D756" s="118" t="s">
        <v>78</v>
      </c>
      <c r="E756" s="118" t="s">
        <v>218</v>
      </c>
      <c r="F756" s="118"/>
      <c r="G756" s="119">
        <f>G757</f>
        <v>12500</v>
      </c>
      <c r="H756" s="141">
        <f t="shared" si="21"/>
        <v>0</v>
      </c>
      <c r="I756" s="119">
        <f>I757</f>
        <v>12500</v>
      </c>
    </row>
    <row r="757" spans="1:9" s="193" customFormat="1" ht="36" customHeight="1" x14ac:dyDescent="0.2">
      <c r="A757" s="126" t="s">
        <v>79</v>
      </c>
      <c r="B757" s="127" t="s">
        <v>429</v>
      </c>
      <c r="C757" s="127" t="s">
        <v>76</v>
      </c>
      <c r="D757" s="127" t="s">
        <v>78</v>
      </c>
      <c r="E757" s="127" t="s">
        <v>218</v>
      </c>
      <c r="F757" s="127" t="s">
        <v>80</v>
      </c>
      <c r="G757" s="128">
        <f>G758</f>
        <v>12500</v>
      </c>
      <c r="H757" s="141">
        <f t="shared" si="21"/>
        <v>0</v>
      </c>
      <c r="I757" s="128">
        <f>I758</f>
        <v>12500</v>
      </c>
    </row>
    <row r="758" spans="1:9" s="193" customFormat="1" ht="12.75" customHeight="1" x14ac:dyDescent="0.2">
      <c r="A758" s="126" t="s">
        <v>81</v>
      </c>
      <c r="B758" s="127" t="s">
        <v>429</v>
      </c>
      <c r="C758" s="127" t="s">
        <v>76</v>
      </c>
      <c r="D758" s="127" t="s">
        <v>78</v>
      </c>
      <c r="E758" s="127" t="s">
        <v>218</v>
      </c>
      <c r="F758" s="127" t="s">
        <v>82</v>
      </c>
      <c r="G758" s="128">
        <f>9600+2900</f>
        <v>12500</v>
      </c>
      <c r="H758" s="141">
        <f t="shared" si="21"/>
        <v>0</v>
      </c>
      <c r="I758" s="128">
        <f>9600+2900</f>
        <v>12500</v>
      </c>
    </row>
    <row r="759" spans="1:9" s="193" customFormat="1" ht="12.75" customHeight="1" x14ac:dyDescent="0.2">
      <c r="A759" s="117" t="s">
        <v>83</v>
      </c>
      <c r="B759" s="118" t="s">
        <v>429</v>
      </c>
      <c r="C759" s="118" t="s">
        <v>76</v>
      </c>
      <c r="D759" s="118" t="s">
        <v>78</v>
      </c>
      <c r="E759" s="118" t="s">
        <v>219</v>
      </c>
      <c r="F759" s="118"/>
      <c r="G759" s="119">
        <f>G760+G762</f>
        <v>454</v>
      </c>
      <c r="H759" s="141">
        <f t="shared" si="21"/>
        <v>0</v>
      </c>
      <c r="I759" s="119">
        <f>I760+I762</f>
        <v>454</v>
      </c>
    </row>
    <row r="760" spans="1:9" s="193" customFormat="1" ht="12.75" customHeight="1" x14ac:dyDescent="0.2">
      <c r="A760" s="126" t="s">
        <v>303</v>
      </c>
      <c r="B760" s="127" t="s">
        <v>429</v>
      </c>
      <c r="C760" s="127" t="s">
        <v>76</v>
      </c>
      <c r="D760" s="127" t="s">
        <v>78</v>
      </c>
      <c r="E760" s="127" t="s">
        <v>219</v>
      </c>
      <c r="F760" s="127" t="s">
        <v>84</v>
      </c>
      <c r="G760" s="128">
        <f>G761</f>
        <v>453</v>
      </c>
      <c r="H760" s="141">
        <f t="shared" si="21"/>
        <v>0</v>
      </c>
      <c r="I760" s="128">
        <f>I761</f>
        <v>453</v>
      </c>
    </row>
    <row r="761" spans="1:9" s="193" customFormat="1" ht="12.75" customHeight="1" x14ac:dyDescent="0.2">
      <c r="A761" s="126" t="s">
        <v>85</v>
      </c>
      <c r="B761" s="127" t="s">
        <v>429</v>
      </c>
      <c r="C761" s="127" t="s">
        <v>76</v>
      </c>
      <c r="D761" s="127" t="s">
        <v>78</v>
      </c>
      <c r="E761" s="127" t="s">
        <v>219</v>
      </c>
      <c r="F761" s="127" t="s">
        <v>86</v>
      </c>
      <c r="G761" s="128">
        <f>100+70+83+200</f>
        <v>453</v>
      </c>
      <c r="H761" s="141">
        <f t="shared" si="21"/>
        <v>0</v>
      </c>
      <c r="I761" s="128">
        <f>100+70+83+200</f>
        <v>453</v>
      </c>
    </row>
    <row r="762" spans="1:9" s="193" customFormat="1" ht="12.75" customHeight="1" x14ac:dyDescent="0.2">
      <c r="A762" s="126" t="s">
        <v>87</v>
      </c>
      <c r="B762" s="127" t="s">
        <v>429</v>
      </c>
      <c r="C762" s="127" t="s">
        <v>76</v>
      </c>
      <c r="D762" s="127" t="s">
        <v>78</v>
      </c>
      <c r="E762" s="127" t="s">
        <v>219</v>
      </c>
      <c r="F762" s="127" t="s">
        <v>88</v>
      </c>
      <c r="G762" s="128">
        <f>G763</f>
        <v>1</v>
      </c>
      <c r="H762" s="141">
        <f t="shared" si="21"/>
        <v>0</v>
      </c>
      <c r="I762" s="128">
        <f>I763</f>
        <v>1</v>
      </c>
    </row>
    <row r="763" spans="1:9" s="193" customFormat="1" ht="12.75" customHeight="1" x14ac:dyDescent="0.2">
      <c r="A763" s="126" t="s">
        <v>519</v>
      </c>
      <c r="B763" s="127" t="s">
        <v>429</v>
      </c>
      <c r="C763" s="127" t="s">
        <v>76</v>
      </c>
      <c r="D763" s="127" t="s">
        <v>78</v>
      </c>
      <c r="E763" s="127" t="s">
        <v>219</v>
      </c>
      <c r="F763" s="127" t="s">
        <v>89</v>
      </c>
      <c r="G763" s="128">
        <v>1</v>
      </c>
      <c r="H763" s="141">
        <f t="shared" si="21"/>
        <v>0</v>
      </c>
      <c r="I763" s="128">
        <v>1</v>
      </c>
    </row>
    <row r="764" spans="1:9" s="193" customFormat="1" ht="12.75" customHeight="1" x14ac:dyDescent="0.2">
      <c r="A764" s="117" t="s">
        <v>320</v>
      </c>
      <c r="B764" s="118" t="s">
        <v>429</v>
      </c>
      <c r="C764" s="118" t="s">
        <v>76</v>
      </c>
      <c r="D764" s="118" t="s">
        <v>93</v>
      </c>
      <c r="E764" s="127"/>
      <c r="F764" s="118"/>
      <c r="G764" s="119" t="e">
        <f>G765</f>
        <v>#REF!</v>
      </c>
      <c r="H764" s="141" t="e">
        <f t="shared" si="21"/>
        <v>#REF!</v>
      </c>
      <c r="I764" s="119">
        <f>I765</f>
        <v>1000</v>
      </c>
    </row>
    <row r="765" spans="1:9" s="193" customFormat="1" ht="12.75" customHeight="1" x14ac:dyDescent="0.2">
      <c r="A765" s="152" t="s">
        <v>74</v>
      </c>
      <c r="B765" s="132" t="s">
        <v>429</v>
      </c>
      <c r="C765" s="132" t="s">
        <v>76</v>
      </c>
      <c r="D765" s="132" t="s">
        <v>93</v>
      </c>
      <c r="E765" s="132" t="s">
        <v>216</v>
      </c>
      <c r="F765" s="132"/>
      <c r="G765" s="133" t="e">
        <f>G766</f>
        <v>#REF!</v>
      </c>
      <c r="H765" s="141" t="e">
        <f t="shared" si="21"/>
        <v>#REF!</v>
      </c>
      <c r="I765" s="133">
        <f>I766</f>
        <v>1000</v>
      </c>
    </row>
    <row r="766" spans="1:9" s="193" customFormat="1" ht="12.75" customHeight="1" x14ac:dyDescent="0.2">
      <c r="A766" s="117" t="s">
        <v>306</v>
      </c>
      <c r="B766" s="118" t="s">
        <v>429</v>
      </c>
      <c r="C766" s="118" t="s">
        <v>76</v>
      </c>
      <c r="D766" s="118" t="s">
        <v>93</v>
      </c>
      <c r="E766" s="118" t="s">
        <v>217</v>
      </c>
      <c r="F766" s="177"/>
      <c r="G766" s="119" t="e">
        <f>G767+#REF!</f>
        <v>#REF!</v>
      </c>
      <c r="H766" s="141" t="e">
        <f t="shared" si="21"/>
        <v>#REF!</v>
      </c>
      <c r="I766" s="119">
        <f>I767</f>
        <v>1000</v>
      </c>
    </row>
    <row r="767" spans="1:9" s="219" customFormat="1" ht="24" customHeight="1" x14ac:dyDescent="0.2">
      <c r="A767" s="131" t="s">
        <v>310</v>
      </c>
      <c r="B767" s="132" t="s">
        <v>429</v>
      </c>
      <c r="C767" s="132" t="s">
        <v>76</v>
      </c>
      <c r="D767" s="132" t="s">
        <v>93</v>
      </c>
      <c r="E767" s="132" t="s">
        <v>689</v>
      </c>
      <c r="F767" s="158"/>
      <c r="G767" s="133">
        <f>G768</f>
        <v>1000</v>
      </c>
      <c r="H767" s="141">
        <f t="shared" si="21"/>
        <v>0</v>
      </c>
      <c r="I767" s="133">
        <f>I768</f>
        <v>1000</v>
      </c>
    </row>
    <row r="768" spans="1:9" s="193" customFormat="1" ht="12.75" customHeight="1" x14ac:dyDescent="0.2">
      <c r="A768" s="126" t="s">
        <v>303</v>
      </c>
      <c r="B768" s="127" t="s">
        <v>429</v>
      </c>
      <c r="C768" s="127" t="s">
        <v>76</v>
      </c>
      <c r="D768" s="127" t="s">
        <v>93</v>
      </c>
      <c r="E768" s="127" t="s">
        <v>689</v>
      </c>
      <c r="F768" s="144">
        <v>200</v>
      </c>
      <c r="G768" s="128">
        <f>G769</f>
        <v>1000</v>
      </c>
      <c r="H768" s="141">
        <f t="shared" si="21"/>
        <v>0</v>
      </c>
      <c r="I768" s="128">
        <f>I769</f>
        <v>1000</v>
      </c>
    </row>
    <row r="769" spans="1:9" s="193" customFormat="1" ht="12.75" customHeight="1" x14ac:dyDescent="0.2">
      <c r="A769" s="126" t="s">
        <v>85</v>
      </c>
      <c r="B769" s="144">
        <v>611</v>
      </c>
      <c r="C769" s="127" t="s">
        <v>76</v>
      </c>
      <c r="D769" s="127" t="s">
        <v>93</v>
      </c>
      <c r="E769" s="127" t="s">
        <v>689</v>
      </c>
      <c r="F769" s="127" t="s">
        <v>86</v>
      </c>
      <c r="G769" s="128">
        <v>1000</v>
      </c>
      <c r="H769" s="141">
        <f t="shared" si="21"/>
        <v>0</v>
      </c>
      <c r="I769" s="128">
        <v>1000</v>
      </c>
    </row>
    <row r="770" spans="1:9" s="193" customFormat="1" ht="12.75" customHeight="1" x14ac:dyDescent="0.2">
      <c r="A770" s="117" t="s">
        <v>365</v>
      </c>
      <c r="B770" s="118" t="s">
        <v>429</v>
      </c>
      <c r="C770" s="118" t="s">
        <v>78</v>
      </c>
      <c r="D770" s="118" t="s">
        <v>77</v>
      </c>
      <c r="E770" s="118"/>
      <c r="F770" s="118"/>
      <c r="G770" s="119">
        <f t="shared" ref="G770:I775" si="22">G771</f>
        <v>1000</v>
      </c>
      <c r="H770" s="141">
        <f t="shared" ref="H770:H840" si="23">I770-G770</f>
        <v>0</v>
      </c>
      <c r="I770" s="119">
        <f t="shared" si="22"/>
        <v>1000</v>
      </c>
    </row>
    <row r="771" spans="1:9" s="193" customFormat="1" ht="12.75" customHeight="1" x14ac:dyDescent="0.2">
      <c r="A771" s="117" t="s">
        <v>407</v>
      </c>
      <c r="B771" s="118" t="s">
        <v>429</v>
      </c>
      <c r="C771" s="118" t="s">
        <v>78</v>
      </c>
      <c r="D771" s="118" t="s">
        <v>494</v>
      </c>
      <c r="E771" s="132"/>
      <c r="F771" s="132"/>
      <c r="G771" s="119">
        <f t="shared" si="22"/>
        <v>1000</v>
      </c>
      <c r="H771" s="141">
        <f t="shared" si="23"/>
        <v>0</v>
      </c>
      <c r="I771" s="119">
        <f t="shared" si="22"/>
        <v>1000</v>
      </c>
    </row>
    <row r="772" spans="1:9" s="193" customFormat="1" ht="12.75" customHeight="1" x14ac:dyDescent="0.2">
      <c r="A772" s="152" t="s">
        <v>74</v>
      </c>
      <c r="B772" s="132" t="s">
        <v>429</v>
      </c>
      <c r="C772" s="132" t="s">
        <v>78</v>
      </c>
      <c r="D772" s="132" t="s">
        <v>494</v>
      </c>
      <c r="E772" s="132" t="s">
        <v>216</v>
      </c>
      <c r="F772" s="132"/>
      <c r="G772" s="133">
        <f t="shared" si="22"/>
        <v>1000</v>
      </c>
      <c r="H772" s="141">
        <f t="shared" si="23"/>
        <v>0</v>
      </c>
      <c r="I772" s="133">
        <f t="shared" si="22"/>
        <v>1000</v>
      </c>
    </row>
    <row r="773" spans="1:9" s="193" customFormat="1" ht="12.75" customHeight="1" x14ac:dyDescent="0.2">
      <c r="A773" s="117" t="s">
        <v>306</v>
      </c>
      <c r="B773" s="157">
        <v>611</v>
      </c>
      <c r="C773" s="118" t="s">
        <v>78</v>
      </c>
      <c r="D773" s="118" t="s">
        <v>494</v>
      </c>
      <c r="E773" s="118" t="s">
        <v>217</v>
      </c>
      <c r="F773" s="118"/>
      <c r="G773" s="119">
        <f t="shared" si="22"/>
        <v>1000</v>
      </c>
      <c r="H773" s="141">
        <f t="shared" si="23"/>
        <v>0</v>
      </c>
      <c r="I773" s="119">
        <f t="shared" si="22"/>
        <v>1000</v>
      </c>
    </row>
    <row r="774" spans="1:9" s="193" customFormat="1" ht="12.75" customHeight="1" x14ac:dyDescent="0.2">
      <c r="A774" s="150" t="s">
        <v>350</v>
      </c>
      <c r="B774" s="178">
        <v>611</v>
      </c>
      <c r="C774" s="146" t="s">
        <v>78</v>
      </c>
      <c r="D774" s="146" t="s">
        <v>494</v>
      </c>
      <c r="E774" s="146" t="s">
        <v>690</v>
      </c>
      <c r="F774" s="146"/>
      <c r="G774" s="151">
        <f t="shared" si="22"/>
        <v>1000</v>
      </c>
      <c r="H774" s="141">
        <f t="shared" si="23"/>
        <v>0</v>
      </c>
      <c r="I774" s="151">
        <f t="shared" si="22"/>
        <v>1000</v>
      </c>
    </row>
    <row r="775" spans="1:9" s="193" customFormat="1" ht="12.75" customHeight="1" x14ac:dyDescent="0.2">
      <c r="A775" s="126" t="s">
        <v>303</v>
      </c>
      <c r="B775" s="127" t="s">
        <v>429</v>
      </c>
      <c r="C775" s="127" t="s">
        <v>78</v>
      </c>
      <c r="D775" s="127" t="s">
        <v>494</v>
      </c>
      <c r="E775" s="127" t="s">
        <v>690</v>
      </c>
      <c r="F775" s="144">
        <v>200</v>
      </c>
      <c r="G775" s="128">
        <f t="shared" si="22"/>
        <v>1000</v>
      </c>
      <c r="H775" s="141">
        <f t="shared" si="23"/>
        <v>0</v>
      </c>
      <c r="I775" s="128">
        <f t="shared" si="22"/>
        <v>1000</v>
      </c>
    </row>
    <row r="776" spans="1:9" s="193" customFormat="1" ht="12.75" customHeight="1" x14ac:dyDescent="0.2">
      <c r="A776" s="126" t="s">
        <v>85</v>
      </c>
      <c r="B776" s="144">
        <v>611</v>
      </c>
      <c r="C776" s="127" t="s">
        <v>78</v>
      </c>
      <c r="D776" s="127" t="s">
        <v>494</v>
      </c>
      <c r="E776" s="127" t="s">
        <v>690</v>
      </c>
      <c r="F776" s="127" t="s">
        <v>86</v>
      </c>
      <c r="G776" s="128">
        <v>1000</v>
      </c>
      <c r="H776" s="141">
        <f t="shared" si="23"/>
        <v>0</v>
      </c>
      <c r="I776" s="128">
        <v>1000</v>
      </c>
    </row>
    <row r="777" spans="1:9" s="193" customFormat="1" ht="15.75" customHeight="1" x14ac:dyDescent="0.2">
      <c r="A777" s="120" t="s">
        <v>302</v>
      </c>
      <c r="B777" s="123" t="s">
        <v>136</v>
      </c>
      <c r="C777" s="123"/>
      <c r="D777" s="123"/>
      <c r="E777" s="123"/>
      <c r="F777" s="123"/>
      <c r="G777" s="125">
        <f>G778+G865</f>
        <v>2666186.64</v>
      </c>
      <c r="H777" s="141">
        <f t="shared" si="23"/>
        <v>102318.33724999987</v>
      </c>
      <c r="I777" s="125">
        <f>I778+I865</f>
        <v>2768504.97725</v>
      </c>
    </row>
    <row r="778" spans="1:9" s="193" customFormat="1" ht="12.75" customHeight="1" x14ac:dyDescent="0.2">
      <c r="A778" s="117" t="s">
        <v>383</v>
      </c>
      <c r="B778" s="118" t="s">
        <v>136</v>
      </c>
      <c r="C778" s="118" t="s">
        <v>495</v>
      </c>
      <c r="D778" s="118" t="s">
        <v>77</v>
      </c>
      <c r="E778" s="118"/>
      <c r="F778" s="118"/>
      <c r="G778" s="119">
        <f>G779+G793+G809+G822</f>
        <v>2636958.54</v>
      </c>
      <c r="H778" s="141">
        <f t="shared" si="23"/>
        <v>108379.20724999998</v>
      </c>
      <c r="I778" s="119">
        <f>I779+I793+I809+I822+I816</f>
        <v>2745337.74725</v>
      </c>
    </row>
    <row r="779" spans="1:9" s="193" customFormat="1" ht="12.75" customHeight="1" x14ac:dyDescent="0.2">
      <c r="A779" s="117" t="s">
        <v>384</v>
      </c>
      <c r="B779" s="118" t="s">
        <v>136</v>
      </c>
      <c r="C779" s="118" t="s">
        <v>495</v>
      </c>
      <c r="D779" s="118" t="s">
        <v>76</v>
      </c>
      <c r="E779" s="118"/>
      <c r="F779" s="118"/>
      <c r="G779" s="119">
        <f>G780</f>
        <v>1243264.98</v>
      </c>
      <c r="H779" s="141">
        <f t="shared" si="23"/>
        <v>-13302.524999999907</v>
      </c>
      <c r="I779" s="119">
        <f>I780</f>
        <v>1229962.4550000001</v>
      </c>
    </row>
    <row r="780" spans="1:9" s="193" customFormat="1" ht="27" customHeight="1" x14ac:dyDescent="0.2">
      <c r="A780" s="130" t="s">
        <v>703</v>
      </c>
      <c r="B780" s="121" t="s">
        <v>136</v>
      </c>
      <c r="C780" s="121" t="s">
        <v>495</v>
      </c>
      <c r="D780" s="121" t="s">
        <v>76</v>
      </c>
      <c r="E780" s="121" t="s">
        <v>164</v>
      </c>
      <c r="F780" s="121"/>
      <c r="G780" s="122">
        <f>G781</f>
        <v>1243264.98</v>
      </c>
      <c r="H780" s="141">
        <f t="shared" si="23"/>
        <v>-13302.524999999907</v>
      </c>
      <c r="I780" s="122">
        <f>I781</f>
        <v>1229962.4550000001</v>
      </c>
    </row>
    <row r="781" spans="1:9" s="193" customFormat="1" ht="12.75" customHeight="1" x14ac:dyDescent="0.2">
      <c r="A781" s="117" t="s">
        <v>275</v>
      </c>
      <c r="B781" s="118" t="s">
        <v>136</v>
      </c>
      <c r="C781" s="118" t="s">
        <v>495</v>
      </c>
      <c r="D781" s="118" t="s">
        <v>76</v>
      </c>
      <c r="E781" s="118" t="s">
        <v>165</v>
      </c>
      <c r="F781" s="118"/>
      <c r="G781" s="119">
        <f>G782+G786</f>
        <v>1243264.98</v>
      </c>
      <c r="H781" s="141">
        <f t="shared" si="23"/>
        <v>-13302.524999999907</v>
      </c>
      <c r="I781" s="119">
        <f>I782+I786+I790</f>
        <v>1229962.4550000001</v>
      </c>
    </row>
    <row r="782" spans="1:9" s="193" customFormat="1" ht="24" customHeight="1" x14ac:dyDescent="0.2">
      <c r="A782" s="131" t="s">
        <v>276</v>
      </c>
      <c r="B782" s="132" t="s">
        <v>136</v>
      </c>
      <c r="C782" s="132" t="s">
        <v>495</v>
      </c>
      <c r="D782" s="132" t="s">
        <v>76</v>
      </c>
      <c r="E782" s="132" t="s">
        <v>166</v>
      </c>
      <c r="F782" s="132"/>
      <c r="G782" s="133">
        <f>G783</f>
        <v>485270.98</v>
      </c>
      <c r="H782" s="141">
        <f t="shared" si="23"/>
        <v>-15450.024999999965</v>
      </c>
      <c r="I782" s="133">
        <f>I783</f>
        <v>469820.95500000002</v>
      </c>
    </row>
    <row r="783" spans="1:9" s="193" customFormat="1" ht="12.75" customHeight="1" x14ac:dyDescent="0.2">
      <c r="A783" s="126" t="s">
        <v>104</v>
      </c>
      <c r="B783" s="127" t="s">
        <v>136</v>
      </c>
      <c r="C783" s="127" t="s">
        <v>495</v>
      </c>
      <c r="D783" s="127" t="s">
        <v>76</v>
      </c>
      <c r="E783" s="127" t="s">
        <v>693</v>
      </c>
      <c r="F783" s="127" t="s">
        <v>410</v>
      </c>
      <c r="G783" s="128">
        <f>G784+G785</f>
        <v>485270.98</v>
      </c>
      <c r="H783" s="141">
        <f t="shared" si="23"/>
        <v>-15450.024999999965</v>
      </c>
      <c r="I783" s="128">
        <f>I784+I785</f>
        <v>469820.95500000002</v>
      </c>
    </row>
    <row r="784" spans="1:9" s="193" customFormat="1" ht="12.75" customHeight="1" x14ac:dyDescent="0.2">
      <c r="A784" s="126" t="s">
        <v>105</v>
      </c>
      <c r="B784" s="137">
        <v>612</v>
      </c>
      <c r="C784" s="127" t="s">
        <v>495</v>
      </c>
      <c r="D784" s="127" t="s">
        <v>76</v>
      </c>
      <c r="E784" s="127" t="s">
        <v>693</v>
      </c>
      <c r="F784" s="127" t="s">
        <v>428</v>
      </c>
      <c r="G784" s="128">
        <f>386354.38+55200</f>
        <v>441554.38</v>
      </c>
      <c r="H784" s="141">
        <f t="shared" si="23"/>
        <v>-15450.025599999994</v>
      </c>
      <c r="I784" s="128">
        <f>441554.3544-15450</f>
        <v>426104.35440000001</v>
      </c>
    </row>
    <row r="785" spans="1:9" s="193" customFormat="1" ht="12.75" customHeight="1" x14ac:dyDescent="0.2">
      <c r="A785" s="126" t="s">
        <v>521</v>
      </c>
      <c r="B785" s="137">
        <v>612</v>
      </c>
      <c r="C785" s="127" t="s">
        <v>495</v>
      </c>
      <c r="D785" s="127" t="s">
        <v>76</v>
      </c>
      <c r="E785" s="127" t="s">
        <v>693</v>
      </c>
      <c r="F785" s="127" t="s">
        <v>522</v>
      </c>
      <c r="G785" s="128">
        <f>38916.6+4800</f>
        <v>43716.6</v>
      </c>
      <c r="H785" s="141">
        <f t="shared" si="23"/>
        <v>5.9999999939464033E-4</v>
      </c>
      <c r="I785" s="128">
        <v>43716.600599999998</v>
      </c>
    </row>
    <row r="786" spans="1:9" s="193" customFormat="1" ht="36" customHeight="1" x14ac:dyDescent="0.2">
      <c r="A786" s="131" t="s">
        <v>366</v>
      </c>
      <c r="B786" s="136">
        <v>612</v>
      </c>
      <c r="C786" s="132" t="s">
        <v>495</v>
      </c>
      <c r="D786" s="132" t="s">
        <v>76</v>
      </c>
      <c r="E786" s="132" t="s">
        <v>167</v>
      </c>
      <c r="F786" s="132"/>
      <c r="G786" s="133">
        <f>G787</f>
        <v>757994</v>
      </c>
      <c r="H786" s="141">
        <f t="shared" si="23"/>
        <v>436</v>
      </c>
      <c r="I786" s="133">
        <f>I787</f>
        <v>758430</v>
      </c>
    </row>
    <row r="787" spans="1:9" s="193" customFormat="1" ht="12.75" customHeight="1" x14ac:dyDescent="0.2">
      <c r="A787" s="126" t="s">
        <v>104</v>
      </c>
      <c r="B787" s="137">
        <v>612</v>
      </c>
      <c r="C787" s="127" t="s">
        <v>495</v>
      </c>
      <c r="D787" s="127" t="s">
        <v>76</v>
      </c>
      <c r="E787" s="127" t="s">
        <v>167</v>
      </c>
      <c r="F787" s="127" t="s">
        <v>410</v>
      </c>
      <c r="G787" s="128">
        <f>G788+G789</f>
        <v>757994</v>
      </c>
      <c r="H787" s="141">
        <f t="shared" si="23"/>
        <v>436</v>
      </c>
      <c r="I787" s="128">
        <f>I788+I789</f>
        <v>758430</v>
      </c>
    </row>
    <row r="788" spans="1:9" s="193" customFormat="1" ht="12.75" customHeight="1" x14ac:dyDescent="0.2">
      <c r="A788" s="126" t="s">
        <v>105</v>
      </c>
      <c r="B788" s="137">
        <v>612</v>
      </c>
      <c r="C788" s="127" t="s">
        <v>495</v>
      </c>
      <c r="D788" s="127" t="s">
        <v>76</v>
      </c>
      <c r="E788" s="127" t="s">
        <v>167</v>
      </c>
      <c r="F788" s="127" t="s">
        <v>428</v>
      </c>
      <c r="G788" s="128">
        <v>704392</v>
      </c>
      <c r="H788" s="141">
        <f t="shared" si="23"/>
        <v>436</v>
      </c>
      <c r="I788" s="128">
        <f>704392+436</f>
        <v>704828</v>
      </c>
    </row>
    <row r="789" spans="1:9" s="193" customFormat="1" ht="12.75" customHeight="1" x14ac:dyDescent="0.2">
      <c r="A789" s="126" t="s">
        <v>521</v>
      </c>
      <c r="B789" s="137">
        <v>612</v>
      </c>
      <c r="C789" s="127" t="s">
        <v>495</v>
      </c>
      <c r="D789" s="127" t="s">
        <v>76</v>
      </c>
      <c r="E789" s="127" t="s">
        <v>167</v>
      </c>
      <c r="F789" s="127" t="s">
        <v>522</v>
      </c>
      <c r="G789" s="128">
        <v>53602</v>
      </c>
      <c r="H789" s="141">
        <f t="shared" si="23"/>
        <v>0</v>
      </c>
      <c r="I789" s="128">
        <v>53602</v>
      </c>
    </row>
    <row r="790" spans="1:9" s="193" customFormat="1" ht="12.75" customHeight="1" x14ac:dyDescent="0.2">
      <c r="A790" s="70" t="s">
        <v>745</v>
      </c>
      <c r="B790" s="22" t="s">
        <v>136</v>
      </c>
      <c r="C790" s="22" t="s">
        <v>495</v>
      </c>
      <c r="D790" s="22" t="s">
        <v>76</v>
      </c>
      <c r="E790" s="22" t="s">
        <v>746</v>
      </c>
      <c r="F790" s="22"/>
      <c r="G790" s="128"/>
      <c r="H790" s="141"/>
      <c r="I790" s="39">
        <f>I791</f>
        <v>1711.5</v>
      </c>
    </row>
    <row r="791" spans="1:9" s="193" customFormat="1" ht="12.75" customHeight="1" x14ac:dyDescent="0.2">
      <c r="A791" s="73" t="s">
        <v>104</v>
      </c>
      <c r="B791" s="29" t="s">
        <v>136</v>
      </c>
      <c r="C791" s="29" t="s">
        <v>495</v>
      </c>
      <c r="D791" s="29" t="s">
        <v>76</v>
      </c>
      <c r="E791" s="29" t="s">
        <v>746</v>
      </c>
      <c r="F791" s="29" t="s">
        <v>410</v>
      </c>
      <c r="G791" s="128"/>
      <c r="H791" s="141"/>
      <c r="I791" s="38">
        <f>I792</f>
        <v>1711.5</v>
      </c>
    </row>
    <row r="792" spans="1:9" s="193" customFormat="1" ht="12.75" customHeight="1" x14ac:dyDescent="0.2">
      <c r="A792" s="73" t="s">
        <v>105</v>
      </c>
      <c r="B792" s="29" t="s">
        <v>136</v>
      </c>
      <c r="C792" s="29" t="s">
        <v>495</v>
      </c>
      <c r="D792" s="29" t="s">
        <v>76</v>
      </c>
      <c r="E792" s="29" t="s">
        <v>746</v>
      </c>
      <c r="F792" s="29" t="s">
        <v>428</v>
      </c>
      <c r="G792" s="128"/>
      <c r="H792" s="141"/>
      <c r="I792" s="38">
        <v>1711.5</v>
      </c>
    </row>
    <row r="793" spans="1:9" s="193" customFormat="1" ht="12.75" customHeight="1" x14ac:dyDescent="0.2">
      <c r="A793" s="117" t="s">
        <v>385</v>
      </c>
      <c r="B793" s="149">
        <v>612</v>
      </c>
      <c r="C793" s="118" t="s">
        <v>495</v>
      </c>
      <c r="D793" s="118" t="s">
        <v>496</v>
      </c>
      <c r="E793" s="118"/>
      <c r="F793" s="132"/>
      <c r="G793" s="119">
        <f>G794</f>
        <v>1189758.96</v>
      </c>
      <c r="H793" s="141">
        <f t="shared" si="23"/>
        <v>106877.10999999987</v>
      </c>
      <c r="I793" s="119">
        <f>I794</f>
        <v>1296636.0699999998</v>
      </c>
    </row>
    <row r="794" spans="1:9" s="193" customFormat="1" ht="27" customHeight="1" x14ac:dyDescent="0.2">
      <c r="A794" s="130" t="s">
        <v>703</v>
      </c>
      <c r="B794" s="121" t="s">
        <v>136</v>
      </c>
      <c r="C794" s="121" t="s">
        <v>495</v>
      </c>
      <c r="D794" s="121" t="s">
        <v>496</v>
      </c>
      <c r="E794" s="121" t="s">
        <v>164</v>
      </c>
      <c r="F794" s="121"/>
      <c r="G794" s="122">
        <f>G795+G804</f>
        <v>1189758.96</v>
      </c>
      <c r="H794" s="141">
        <f t="shared" si="23"/>
        <v>106877.10999999987</v>
      </c>
      <c r="I794" s="122">
        <f>I795+I804</f>
        <v>1296636.0699999998</v>
      </c>
    </row>
    <row r="795" spans="1:9" s="193" customFormat="1" ht="12.75" customHeight="1" x14ac:dyDescent="0.2">
      <c r="A795" s="117" t="s">
        <v>275</v>
      </c>
      <c r="B795" s="118" t="s">
        <v>136</v>
      </c>
      <c r="C795" s="118" t="s">
        <v>495</v>
      </c>
      <c r="D795" s="118" t="s">
        <v>496</v>
      </c>
      <c r="E795" s="118" t="s">
        <v>165</v>
      </c>
      <c r="F795" s="118"/>
      <c r="G795" s="119">
        <f>G796+G800</f>
        <v>1162805.76</v>
      </c>
      <c r="H795" s="141">
        <f t="shared" si="23"/>
        <v>106877.10999999987</v>
      </c>
      <c r="I795" s="119">
        <f>I796+I800</f>
        <v>1269682.8699999999</v>
      </c>
    </row>
    <row r="796" spans="1:9" s="193" customFormat="1" ht="12.75" customHeight="1" x14ac:dyDescent="0.2">
      <c r="A796" s="150" t="s">
        <v>277</v>
      </c>
      <c r="B796" s="167">
        <v>612</v>
      </c>
      <c r="C796" s="146" t="s">
        <v>495</v>
      </c>
      <c r="D796" s="146" t="s">
        <v>496</v>
      </c>
      <c r="E796" s="146" t="s">
        <v>170</v>
      </c>
      <c r="F796" s="146"/>
      <c r="G796" s="151">
        <f>G797</f>
        <v>267584.15999999997</v>
      </c>
      <c r="H796" s="141">
        <f t="shared" si="23"/>
        <v>-14499.989999999962</v>
      </c>
      <c r="I796" s="151">
        <f>I797</f>
        <v>253084.17</v>
      </c>
    </row>
    <row r="797" spans="1:9" s="193" customFormat="1" ht="12.75" customHeight="1" x14ac:dyDescent="0.2">
      <c r="A797" s="126" t="s">
        <v>104</v>
      </c>
      <c r="B797" s="137">
        <v>612</v>
      </c>
      <c r="C797" s="127" t="s">
        <v>495</v>
      </c>
      <c r="D797" s="127" t="s">
        <v>496</v>
      </c>
      <c r="E797" s="127" t="s">
        <v>694</v>
      </c>
      <c r="F797" s="127" t="s">
        <v>410</v>
      </c>
      <c r="G797" s="128">
        <f>G798+G799</f>
        <v>267584.15999999997</v>
      </c>
      <c r="H797" s="141">
        <f t="shared" si="23"/>
        <v>-14499.989999999962</v>
      </c>
      <c r="I797" s="128">
        <f>I798+I799</f>
        <v>253084.17</v>
      </c>
    </row>
    <row r="798" spans="1:9" s="193" customFormat="1" ht="12.75" customHeight="1" x14ac:dyDescent="0.2">
      <c r="A798" s="126" t="s">
        <v>105</v>
      </c>
      <c r="B798" s="137">
        <v>612</v>
      </c>
      <c r="C798" s="127" t="s">
        <v>495</v>
      </c>
      <c r="D798" s="127" t="s">
        <v>496</v>
      </c>
      <c r="E798" s="127" t="s">
        <v>694</v>
      </c>
      <c r="F798" s="127" t="s">
        <v>428</v>
      </c>
      <c r="G798" s="128">
        <v>258812</v>
      </c>
      <c r="H798" s="141">
        <f t="shared" si="23"/>
        <v>-14200.046189999994</v>
      </c>
      <c r="I798" s="128">
        <f>258811.95381-14200</f>
        <v>244611.95381000001</v>
      </c>
    </row>
    <row r="799" spans="1:9" s="193" customFormat="1" ht="12.75" customHeight="1" x14ac:dyDescent="0.2">
      <c r="A799" s="126" t="s">
        <v>521</v>
      </c>
      <c r="B799" s="137">
        <v>612</v>
      </c>
      <c r="C799" s="127" t="s">
        <v>495</v>
      </c>
      <c r="D799" s="127" t="s">
        <v>496</v>
      </c>
      <c r="E799" s="127" t="s">
        <v>694</v>
      </c>
      <c r="F799" s="127" t="s">
        <v>522</v>
      </c>
      <c r="G799" s="128">
        <v>8772.16</v>
      </c>
      <c r="H799" s="141">
        <f t="shared" si="23"/>
        <v>-299.94381000000067</v>
      </c>
      <c r="I799" s="128">
        <f>8772.21619-300</f>
        <v>8472.2161899999992</v>
      </c>
    </row>
    <row r="800" spans="1:9" s="193" customFormat="1" ht="48" customHeight="1" x14ac:dyDescent="0.2">
      <c r="A800" s="147" t="s">
        <v>374</v>
      </c>
      <c r="B800" s="132" t="s">
        <v>136</v>
      </c>
      <c r="C800" s="132" t="s">
        <v>495</v>
      </c>
      <c r="D800" s="132" t="s">
        <v>496</v>
      </c>
      <c r="E800" s="132" t="s">
        <v>278</v>
      </c>
      <c r="F800" s="132"/>
      <c r="G800" s="133">
        <f>G801</f>
        <v>895221.6</v>
      </c>
      <c r="H800" s="141">
        <f t="shared" si="23"/>
        <v>121377.09999999998</v>
      </c>
      <c r="I800" s="133">
        <f>I801</f>
        <v>1016598.7</v>
      </c>
    </row>
    <row r="801" spans="1:9" s="193" customFormat="1" ht="12.75" customHeight="1" x14ac:dyDescent="0.2">
      <c r="A801" s="126" t="s">
        <v>104</v>
      </c>
      <c r="B801" s="127" t="s">
        <v>136</v>
      </c>
      <c r="C801" s="127" t="s">
        <v>495</v>
      </c>
      <c r="D801" s="127" t="s">
        <v>496</v>
      </c>
      <c r="E801" s="127" t="s">
        <v>278</v>
      </c>
      <c r="F801" s="127" t="s">
        <v>410</v>
      </c>
      <c r="G801" s="128">
        <f>G802+G803</f>
        <v>895221.6</v>
      </c>
      <c r="H801" s="141">
        <f t="shared" si="23"/>
        <v>121377.09999999998</v>
      </c>
      <c r="I801" s="128">
        <f>I802+I803</f>
        <v>1016598.7</v>
      </c>
    </row>
    <row r="802" spans="1:9" s="193" customFormat="1" ht="12.75" customHeight="1" x14ac:dyDescent="0.2">
      <c r="A802" s="126" t="s">
        <v>105</v>
      </c>
      <c r="B802" s="127" t="s">
        <v>136</v>
      </c>
      <c r="C802" s="127" t="s">
        <v>495</v>
      </c>
      <c r="D802" s="127" t="s">
        <v>496</v>
      </c>
      <c r="E802" s="127" t="s">
        <v>278</v>
      </c>
      <c r="F802" s="127" t="s">
        <v>428</v>
      </c>
      <c r="G802" s="128">
        <v>858626.6</v>
      </c>
      <c r="H802" s="141">
        <f t="shared" si="23"/>
        <v>117802.59999999998</v>
      </c>
      <c r="I802" s="128">
        <f>858626.6+121377.1-3574.5</f>
        <v>976429.2</v>
      </c>
    </row>
    <row r="803" spans="1:9" s="193" customFormat="1" ht="12.75" customHeight="1" x14ac:dyDescent="0.2">
      <c r="A803" s="126" t="s">
        <v>521</v>
      </c>
      <c r="B803" s="127" t="s">
        <v>136</v>
      </c>
      <c r="C803" s="127" t="s">
        <v>495</v>
      </c>
      <c r="D803" s="127" t="s">
        <v>496</v>
      </c>
      <c r="E803" s="127" t="s">
        <v>278</v>
      </c>
      <c r="F803" s="127" t="s">
        <v>522</v>
      </c>
      <c r="G803" s="128">
        <v>36595</v>
      </c>
      <c r="H803" s="141">
        <f t="shared" si="23"/>
        <v>3574.5</v>
      </c>
      <c r="I803" s="128">
        <f>36595+3574.5</f>
        <v>40169.5</v>
      </c>
    </row>
    <row r="804" spans="1:9" s="193" customFormat="1" ht="12.75" customHeight="1" x14ac:dyDescent="0.2">
      <c r="A804" s="117" t="s">
        <v>291</v>
      </c>
      <c r="B804" s="118" t="s">
        <v>136</v>
      </c>
      <c r="C804" s="118" t="s">
        <v>495</v>
      </c>
      <c r="D804" s="118" t="s">
        <v>496</v>
      </c>
      <c r="E804" s="118" t="s">
        <v>173</v>
      </c>
      <c r="F804" s="118"/>
      <c r="G804" s="119">
        <f>G805</f>
        <v>26953.200000000001</v>
      </c>
      <c r="H804" s="141">
        <f t="shared" si="23"/>
        <v>0</v>
      </c>
      <c r="I804" s="119">
        <f>I805</f>
        <v>26953.200000000001</v>
      </c>
    </row>
    <row r="805" spans="1:9" s="193" customFormat="1" ht="12.75" customHeight="1" x14ac:dyDescent="0.2">
      <c r="A805" s="135" t="s">
        <v>181</v>
      </c>
      <c r="B805" s="132" t="s">
        <v>136</v>
      </c>
      <c r="C805" s="132" t="s">
        <v>495</v>
      </c>
      <c r="D805" s="132" t="s">
        <v>496</v>
      </c>
      <c r="E805" s="132" t="s">
        <v>498</v>
      </c>
      <c r="F805" s="132"/>
      <c r="G805" s="133">
        <f>G806</f>
        <v>26953.200000000001</v>
      </c>
      <c r="H805" s="141">
        <f t="shared" si="23"/>
        <v>0</v>
      </c>
      <c r="I805" s="133">
        <f>I806</f>
        <v>26953.200000000001</v>
      </c>
    </row>
    <row r="806" spans="1:9" s="193" customFormat="1" ht="12.75" customHeight="1" x14ac:dyDescent="0.2">
      <c r="A806" s="126" t="s">
        <v>104</v>
      </c>
      <c r="B806" s="127" t="s">
        <v>136</v>
      </c>
      <c r="C806" s="127" t="s">
        <v>495</v>
      </c>
      <c r="D806" s="127" t="s">
        <v>496</v>
      </c>
      <c r="E806" s="127" t="s">
        <v>698</v>
      </c>
      <c r="F806" s="127" t="s">
        <v>410</v>
      </c>
      <c r="G806" s="128">
        <f>G807+G808</f>
        <v>26953.200000000001</v>
      </c>
      <c r="H806" s="141">
        <f t="shared" si="23"/>
        <v>0</v>
      </c>
      <c r="I806" s="128">
        <f>I807+I808</f>
        <v>26953.200000000001</v>
      </c>
    </row>
    <row r="807" spans="1:9" s="193" customFormat="1" ht="12.75" customHeight="1" x14ac:dyDescent="0.2">
      <c r="A807" s="126" t="s">
        <v>105</v>
      </c>
      <c r="B807" s="127" t="s">
        <v>136</v>
      </c>
      <c r="C807" s="127" t="s">
        <v>495</v>
      </c>
      <c r="D807" s="127" t="s">
        <v>496</v>
      </c>
      <c r="E807" s="127" t="s">
        <v>698</v>
      </c>
      <c r="F807" s="127" t="s">
        <v>428</v>
      </c>
      <c r="G807" s="128">
        <v>26058.400000000001</v>
      </c>
      <c r="H807" s="141">
        <f t="shared" si="23"/>
        <v>0</v>
      </c>
      <c r="I807" s="128">
        <v>26058.400000000001</v>
      </c>
    </row>
    <row r="808" spans="1:9" s="193" customFormat="1" ht="12.75" customHeight="1" x14ac:dyDescent="0.2">
      <c r="A808" s="126" t="s">
        <v>521</v>
      </c>
      <c r="B808" s="127" t="s">
        <v>136</v>
      </c>
      <c r="C808" s="127" t="s">
        <v>495</v>
      </c>
      <c r="D808" s="127" t="s">
        <v>496</v>
      </c>
      <c r="E808" s="127" t="s">
        <v>698</v>
      </c>
      <c r="F808" s="127" t="s">
        <v>522</v>
      </c>
      <c r="G808" s="128">
        <v>894.8</v>
      </c>
      <c r="H808" s="141">
        <f t="shared" si="23"/>
        <v>0</v>
      </c>
      <c r="I808" s="128">
        <v>894.8</v>
      </c>
    </row>
    <row r="809" spans="1:9" s="193" customFormat="1" ht="12.75" customHeight="1" x14ac:dyDescent="0.2">
      <c r="A809" s="179" t="s">
        <v>279</v>
      </c>
      <c r="B809" s="118" t="s">
        <v>136</v>
      </c>
      <c r="C809" s="118" t="s">
        <v>495</v>
      </c>
      <c r="D809" s="118" t="s">
        <v>488</v>
      </c>
      <c r="E809" s="118"/>
      <c r="F809" s="118"/>
      <c r="G809" s="119">
        <f>G810</f>
        <v>101291.4</v>
      </c>
      <c r="H809" s="141">
        <f t="shared" si="23"/>
        <v>-2.4999999994179234E-2</v>
      </c>
      <c r="I809" s="119">
        <f>I810</f>
        <v>101291.375</v>
      </c>
    </row>
    <row r="810" spans="1:9" s="193" customFormat="1" ht="27" customHeight="1" x14ac:dyDescent="0.2">
      <c r="A810" s="130" t="s">
        <v>703</v>
      </c>
      <c r="B810" s="121" t="s">
        <v>136</v>
      </c>
      <c r="C810" s="121" t="s">
        <v>495</v>
      </c>
      <c r="D810" s="121" t="s">
        <v>488</v>
      </c>
      <c r="E810" s="121" t="s">
        <v>164</v>
      </c>
      <c r="F810" s="146"/>
      <c r="G810" s="122">
        <f>G811</f>
        <v>101291.4</v>
      </c>
      <c r="H810" s="141">
        <f t="shared" si="23"/>
        <v>-2.4999999994179234E-2</v>
      </c>
      <c r="I810" s="122">
        <f>I811</f>
        <v>101291.375</v>
      </c>
    </row>
    <row r="811" spans="1:9" s="193" customFormat="1" ht="12.75" customHeight="1" x14ac:dyDescent="0.2">
      <c r="A811" s="117" t="s">
        <v>275</v>
      </c>
      <c r="B811" s="118" t="s">
        <v>136</v>
      </c>
      <c r="C811" s="118" t="s">
        <v>495</v>
      </c>
      <c r="D811" s="118" t="s">
        <v>488</v>
      </c>
      <c r="E811" s="118" t="s">
        <v>165</v>
      </c>
      <c r="F811" s="127"/>
      <c r="G811" s="119">
        <f>G812</f>
        <v>101291.4</v>
      </c>
      <c r="H811" s="141">
        <f t="shared" si="23"/>
        <v>-2.4999999994179234E-2</v>
      </c>
      <c r="I811" s="119">
        <f>I812</f>
        <v>101291.375</v>
      </c>
    </row>
    <row r="812" spans="1:9" s="193" customFormat="1" ht="24" customHeight="1" x14ac:dyDescent="0.2">
      <c r="A812" s="131" t="s">
        <v>280</v>
      </c>
      <c r="B812" s="132" t="s">
        <v>136</v>
      </c>
      <c r="C812" s="132" t="s">
        <v>495</v>
      </c>
      <c r="D812" s="132" t="s">
        <v>488</v>
      </c>
      <c r="E812" s="132" t="s">
        <v>171</v>
      </c>
      <c r="F812" s="132"/>
      <c r="G812" s="133">
        <f>G813</f>
        <v>101291.4</v>
      </c>
      <c r="H812" s="141">
        <f t="shared" si="23"/>
        <v>-2.4999999994179234E-2</v>
      </c>
      <c r="I812" s="133">
        <f>I813</f>
        <v>101291.375</v>
      </c>
    </row>
    <row r="813" spans="1:9" s="193" customFormat="1" ht="12.75" customHeight="1" x14ac:dyDescent="0.2">
      <c r="A813" s="126" t="s">
        <v>104</v>
      </c>
      <c r="B813" s="127" t="s">
        <v>136</v>
      </c>
      <c r="C813" s="127" t="s">
        <v>495</v>
      </c>
      <c r="D813" s="127" t="s">
        <v>488</v>
      </c>
      <c r="E813" s="127" t="s">
        <v>695</v>
      </c>
      <c r="F813" s="127" t="s">
        <v>410</v>
      </c>
      <c r="G813" s="128">
        <f>G814+G815</f>
        <v>101291.4</v>
      </c>
      <c r="H813" s="141">
        <f t="shared" si="23"/>
        <v>-2.4999999994179234E-2</v>
      </c>
      <c r="I813" s="128">
        <f>I814+I815</f>
        <v>101291.375</v>
      </c>
    </row>
    <row r="814" spans="1:9" s="193" customFormat="1" ht="12.75" customHeight="1" x14ac:dyDescent="0.2">
      <c r="A814" s="126" t="s">
        <v>105</v>
      </c>
      <c r="B814" s="137">
        <v>612</v>
      </c>
      <c r="C814" s="127" t="s">
        <v>495</v>
      </c>
      <c r="D814" s="127" t="s">
        <v>488</v>
      </c>
      <c r="E814" s="127" t="s">
        <v>695</v>
      </c>
      <c r="F814" s="127" t="s">
        <v>428</v>
      </c>
      <c r="G814" s="128">
        <v>3223.9</v>
      </c>
      <c r="H814" s="141">
        <f t="shared" si="23"/>
        <v>6.4499999998588464E-3</v>
      </c>
      <c r="I814" s="128">
        <v>3223.9064499999999</v>
      </c>
    </row>
    <row r="815" spans="1:9" s="193" customFormat="1" ht="12.75" customHeight="1" x14ac:dyDescent="0.2">
      <c r="A815" s="126" t="s">
        <v>521</v>
      </c>
      <c r="B815" s="137">
        <v>612</v>
      </c>
      <c r="C815" s="127" t="s">
        <v>495</v>
      </c>
      <c r="D815" s="127" t="s">
        <v>488</v>
      </c>
      <c r="E815" s="127" t="s">
        <v>695</v>
      </c>
      <c r="F815" s="127" t="s">
        <v>522</v>
      </c>
      <c r="G815" s="128">
        <v>98067.5</v>
      </c>
      <c r="H815" s="141">
        <f t="shared" si="23"/>
        <v>-3.1449999994947575E-2</v>
      </c>
      <c r="I815" s="128">
        <v>98067.468550000005</v>
      </c>
    </row>
    <row r="816" spans="1:9" s="193" customFormat="1" ht="12.75" customHeight="1" x14ac:dyDescent="0.2">
      <c r="A816" s="117" t="s">
        <v>386</v>
      </c>
      <c r="B816" s="118" t="s">
        <v>136</v>
      </c>
      <c r="C816" s="118" t="s">
        <v>495</v>
      </c>
      <c r="D816" s="118" t="s">
        <v>495</v>
      </c>
      <c r="E816" s="118"/>
      <c r="F816" s="118"/>
      <c r="G816" s="119">
        <f t="shared" ref="G816:I820" si="24">G817</f>
        <v>375</v>
      </c>
      <c r="H816" s="141">
        <f t="shared" si="23"/>
        <v>-70.352750000000015</v>
      </c>
      <c r="I816" s="119">
        <f t="shared" si="24"/>
        <v>304.64724999999999</v>
      </c>
    </row>
    <row r="817" spans="1:9" s="193" customFormat="1" ht="12.75" customHeight="1" x14ac:dyDescent="0.2">
      <c r="A817" s="152" t="s">
        <v>74</v>
      </c>
      <c r="B817" s="132" t="s">
        <v>136</v>
      </c>
      <c r="C817" s="132" t="s">
        <v>495</v>
      </c>
      <c r="D817" s="132" t="s">
        <v>495</v>
      </c>
      <c r="E817" s="132" t="s">
        <v>216</v>
      </c>
      <c r="F817" s="132"/>
      <c r="G817" s="133">
        <f t="shared" si="24"/>
        <v>375</v>
      </c>
      <c r="H817" s="141">
        <f t="shared" si="23"/>
        <v>-70.352750000000015</v>
      </c>
      <c r="I817" s="133">
        <f t="shared" si="24"/>
        <v>304.64724999999999</v>
      </c>
    </row>
    <row r="818" spans="1:9" s="193" customFormat="1" ht="12.75" customHeight="1" x14ac:dyDescent="0.2">
      <c r="A818" s="134" t="s">
        <v>306</v>
      </c>
      <c r="B818" s="118" t="s">
        <v>136</v>
      </c>
      <c r="C818" s="118" t="s">
        <v>495</v>
      </c>
      <c r="D818" s="118" t="s">
        <v>495</v>
      </c>
      <c r="E818" s="118" t="s">
        <v>217</v>
      </c>
      <c r="F818" s="118"/>
      <c r="G818" s="119">
        <f t="shared" si="24"/>
        <v>375</v>
      </c>
      <c r="H818" s="141">
        <f t="shared" si="23"/>
        <v>-70.352750000000015</v>
      </c>
      <c r="I818" s="119">
        <f t="shared" si="24"/>
        <v>304.64724999999999</v>
      </c>
    </row>
    <row r="819" spans="1:9" s="193" customFormat="1" ht="12.75" customHeight="1" x14ac:dyDescent="0.2">
      <c r="A819" s="152" t="s">
        <v>325</v>
      </c>
      <c r="B819" s="132" t="s">
        <v>136</v>
      </c>
      <c r="C819" s="132" t="s">
        <v>495</v>
      </c>
      <c r="D819" s="132" t="s">
        <v>495</v>
      </c>
      <c r="E819" s="132" t="s">
        <v>349</v>
      </c>
      <c r="F819" s="132"/>
      <c r="G819" s="133">
        <f t="shared" si="24"/>
        <v>375</v>
      </c>
      <c r="H819" s="141">
        <f t="shared" si="23"/>
        <v>-70.352750000000015</v>
      </c>
      <c r="I819" s="133">
        <f t="shared" si="24"/>
        <v>304.64724999999999</v>
      </c>
    </row>
    <row r="820" spans="1:9" s="193" customFormat="1" ht="12.75" customHeight="1" x14ac:dyDescent="0.2">
      <c r="A820" s="126" t="s">
        <v>104</v>
      </c>
      <c r="B820" s="127" t="s">
        <v>136</v>
      </c>
      <c r="C820" s="127" t="s">
        <v>495</v>
      </c>
      <c r="D820" s="127" t="s">
        <v>495</v>
      </c>
      <c r="E820" s="127" t="s">
        <v>349</v>
      </c>
      <c r="F820" s="127" t="s">
        <v>410</v>
      </c>
      <c r="G820" s="128">
        <f t="shared" si="24"/>
        <v>375</v>
      </c>
      <c r="H820" s="141">
        <f t="shared" si="23"/>
        <v>-70.352750000000015</v>
      </c>
      <c r="I820" s="128">
        <f t="shared" si="24"/>
        <v>304.64724999999999</v>
      </c>
    </row>
    <row r="821" spans="1:9" s="193" customFormat="1" ht="12.75" customHeight="1" x14ac:dyDescent="0.2">
      <c r="A821" s="126" t="s">
        <v>105</v>
      </c>
      <c r="B821" s="127" t="s">
        <v>136</v>
      </c>
      <c r="C821" s="127" t="s">
        <v>495</v>
      </c>
      <c r="D821" s="127" t="s">
        <v>495</v>
      </c>
      <c r="E821" s="127" t="s">
        <v>349</v>
      </c>
      <c r="F821" s="127" t="s">
        <v>428</v>
      </c>
      <c r="G821" s="128">
        <v>375</v>
      </c>
      <c r="H821" s="141">
        <f t="shared" si="23"/>
        <v>-70.352750000000015</v>
      </c>
      <c r="I821" s="128">
        <v>304.64724999999999</v>
      </c>
    </row>
    <row r="822" spans="1:9" s="193" customFormat="1" ht="12.75" customHeight="1" x14ac:dyDescent="0.2">
      <c r="A822" s="117" t="s">
        <v>387</v>
      </c>
      <c r="B822" s="118" t="s">
        <v>136</v>
      </c>
      <c r="C822" s="118" t="s">
        <v>495</v>
      </c>
      <c r="D822" s="118" t="s">
        <v>489</v>
      </c>
      <c r="E822" s="118"/>
      <c r="F822" s="127"/>
      <c r="G822" s="119">
        <f>G823</f>
        <v>102643.2</v>
      </c>
      <c r="H822" s="141">
        <f t="shared" si="23"/>
        <v>14500</v>
      </c>
      <c r="I822" s="119">
        <f>I823</f>
        <v>117143.2</v>
      </c>
    </row>
    <row r="823" spans="1:9" s="193" customFormat="1" ht="27" customHeight="1" x14ac:dyDescent="0.2">
      <c r="A823" s="130" t="s">
        <v>703</v>
      </c>
      <c r="B823" s="121" t="s">
        <v>136</v>
      </c>
      <c r="C823" s="121" t="s">
        <v>495</v>
      </c>
      <c r="D823" s="121" t="s">
        <v>489</v>
      </c>
      <c r="E823" s="121" t="s">
        <v>164</v>
      </c>
      <c r="F823" s="127"/>
      <c r="G823" s="122">
        <f>G824+G833+G854</f>
        <v>102643.2</v>
      </c>
      <c r="H823" s="141">
        <f t="shared" si="23"/>
        <v>14500</v>
      </c>
      <c r="I823" s="122">
        <f>I824+I833+I854</f>
        <v>117143.2</v>
      </c>
    </row>
    <row r="824" spans="1:9" s="193" customFormat="1" ht="12.75" customHeight="1" x14ac:dyDescent="0.2">
      <c r="A824" s="117" t="s">
        <v>275</v>
      </c>
      <c r="B824" s="118" t="s">
        <v>136</v>
      </c>
      <c r="C824" s="118" t="s">
        <v>495</v>
      </c>
      <c r="D824" s="118" t="s">
        <v>489</v>
      </c>
      <c r="E824" s="118" t="s">
        <v>165</v>
      </c>
      <c r="F824" s="118"/>
      <c r="G824" s="119">
        <f>G825+G829</f>
        <v>86451.199999999997</v>
      </c>
      <c r="H824" s="141">
        <f t="shared" si="23"/>
        <v>14500</v>
      </c>
      <c r="I824" s="119">
        <f>I825+I829</f>
        <v>100951.2</v>
      </c>
    </row>
    <row r="825" spans="1:9" s="193" customFormat="1" ht="24" customHeight="1" x14ac:dyDescent="0.2">
      <c r="A825" s="131" t="s">
        <v>282</v>
      </c>
      <c r="B825" s="132" t="s">
        <v>136</v>
      </c>
      <c r="C825" s="132" t="s">
        <v>495</v>
      </c>
      <c r="D825" s="132" t="s">
        <v>489</v>
      </c>
      <c r="E825" s="132" t="s">
        <v>281</v>
      </c>
      <c r="F825" s="132"/>
      <c r="G825" s="133">
        <f>G826</f>
        <v>9279.2000000000007</v>
      </c>
      <c r="H825" s="141">
        <f t="shared" si="23"/>
        <v>14500</v>
      </c>
      <c r="I825" s="133">
        <f>I826</f>
        <v>23779.200000000001</v>
      </c>
    </row>
    <row r="826" spans="1:9" s="193" customFormat="1" ht="12.75" customHeight="1" x14ac:dyDescent="0.2">
      <c r="A826" s="126" t="s">
        <v>104</v>
      </c>
      <c r="B826" s="127" t="s">
        <v>136</v>
      </c>
      <c r="C826" s="127" t="s">
        <v>495</v>
      </c>
      <c r="D826" s="127" t="s">
        <v>489</v>
      </c>
      <c r="E826" s="127" t="s">
        <v>696</v>
      </c>
      <c r="F826" s="127" t="s">
        <v>410</v>
      </c>
      <c r="G826" s="128">
        <f>G827</f>
        <v>9279.2000000000007</v>
      </c>
      <c r="H826" s="141">
        <f t="shared" si="23"/>
        <v>14500</v>
      </c>
      <c r="I826" s="128">
        <f>I827+I828</f>
        <v>23779.200000000001</v>
      </c>
    </row>
    <row r="827" spans="1:9" s="193" customFormat="1" ht="12.75" customHeight="1" x14ac:dyDescent="0.2">
      <c r="A827" s="126" t="s">
        <v>105</v>
      </c>
      <c r="B827" s="137">
        <v>612</v>
      </c>
      <c r="C827" s="127" t="s">
        <v>495</v>
      </c>
      <c r="D827" s="127" t="s">
        <v>489</v>
      </c>
      <c r="E827" s="127" t="s">
        <v>696</v>
      </c>
      <c r="F827" s="127" t="s">
        <v>428</v>
      </c>
      <c r="G827" s="128">
        <v>9279.2000000000007</v>
      </c>
      <c r="H827" s="141">
        <f t="shared" si="23"/>
        <v>13200</v>
      </c>
      <c r="I827" s="128">
        <f>9279.2-1000+14200</f>
        <v>22479.200000000001</v>
      </c>
    </row>
    <row r="828" spans="1:9" s="193" customFormat="1" ht="12.75" customHeight="1" x14ac:dyDescent="0.2">
      <c r="A828" s="126" t="s">
        <v>521</v>
      </c>
      <c r="B828" s="137">
        <v>612</v>
      </c>
      <c r="C828" s="127" t="s">
        <v>495</v>
      </c>
      <c r="D828" s="127" t="s">
        <v>489</v>
      </c>
      <c r="E828" s="127" t="s">
        <v>696</v>
      </c>
      <c r="F828" s="127" t="s">
        <v>522</v>
      </c>
      <c r="G828" s="128"/>
      <c r="H828" s="141"/>
      <c r="I828" s="128">
        <f>1000+300</f>
        <v>1300</v>
      </c>
    </row>
    <row r="829" spans="1:9" s="193" customFormat="1" ht="12.75" customHeight="1" x14ac:dyDescent="0.2">
      <c r="A829" s="131" t="s">
        <v>289</v>
      </c>
      <c r="B829" s="167">
        <v>612</v>
      </c>
      <c r="C829" s="146" t="s">
        <v>495</v>
      </c>
      <c r="D829" s="146" t="s">
        <v>489</v>
      </c>
      <c r="E829" s="132" t="s">
        <v>283</v>
      </c>
      <c r="F829" s="132"/>
      <c r="G829" s="133">
        <f>G830</f>
        <v>77172</v>
      </c>
      <c r="H829" s="141">
        <f t="shared" si="23"/>
        <v>0</v>
      </c>
      <c r="I829" s="133">
        <f>I830</f>
        <v>77172</v>
      </c>
    </row>
    <row r="830" spans="1:9" s="193" customFormat="1" ht="12.75" customHeight="1" x14ac:dyDescent="0.2">
      <c r="A830" s="126" t="s">
        <v>104</v>
      </c>
      <c r="B830" s="127" t="s">
        <v>136</v>
      </c>
      <c r="C830" s="127" t="s">
        <v>495</v>
      </c>
      <c r="D830" s="127" t="s">
        <v>489</v>
      </c>
      <c r="E830" s="127" t="s">
        <v>697</v>
      </c>
      <c r="F830" s="127" t="s">
        <v>410</v>
      </c>
      <c r="G830" s="128">
        <f>G831+G832</f>
        <v>77172</v>
      </c>
      <c r="H830" s="141">
        <f t="shared" si="23"/>
        <v>0</v>
      </c>
      <c r="I830" s="128">
        <f>I831+I832</f>
        <v>77172</v>
      </c>
    </row>
    <row r="831" spans="1:9" s="193" customFormat="1" ht="12.75" customHeight="1" x14ac:dyDescent="0.2">
      <c r="A831" s="126" t="s">
        <v>105</v>
      </c>
      <c r="B831" s="137">
        <v>612</v>
      </c>
      <c r="C831" s="127" t="s">
        <v>495</v>
      </c>
      <c r="D831" s="127" t="s">
        <v>489</v>
      </c>
      <c r="E831" s="127" t="s">
        <v>697</v>
      </c>
      <c r="F831" s="127" t="s">
        <v>428</v>
      </c>
      <c r="G831" s="128">
        <v>68670</v>
      </c>
      <c r="H831" s="141">
        <f t="shared" si="23"/>
        <v>1241</v>
      </c>
      <c r="I831" s="128">
        <f>68670+1241</f>
        <v>69911</v>
      </c>
    </row>
    <row r="832" spans="1:9" s="193" customFormat="1" ht="12.75" customHeight="1" x14ac:dyDescent="0.2">
      <c r="A832" s="126" t="s">
        <v>521</v>
      </c>
      <c r="B832" s="137">
        <v>612</v>
      </c>
      <c r="C832" s="127" t="s">
        <v>495</v>
      </c>
      <c r="D832" s="127" t="s">
        <v>489</v>
      </c>
      <c r="E832" s="127" t="s">
        <v>697</v>
      </c>
      <c r="F832" s="127" t="s">
        <v>522</v>
      </c>
      <c r="G832" s="128">
        <v>8502</v>
      </c>
      <c r="H832" s="141">
        <f t="shared" si="23"/>
        <v>-1241</v>
      </c>
      <c r="I832" s="128">
        <f>8502-1241</f>
        <v>7261</v>
      </c>
    </row>
    <row r="833" spans="1:9" s="193" customFormat="1" ht="12.75" customHeight="1" x14ac:dyDescent="0.2">
      <c r="A833" s="117" t="s">
        <v>463</v>
      </c>
      <c r="B833" s="118" t="s">
        <v>136</v>
      </c>
      <c r="C833" s="118" t="s">
        <v>495</v>
      </c>
      <c r="D833" s="118" t="s">
        <v>489</v>
      </c>
      <c r="E833" s="118" t="s">
        <v>172</v>
      </c>
      <c r="F833" s="118"/>
      <c r="G833" s="119">
        <f>G834+G842+G847</f>
        <v>6170</v>
      </c>
      <c r="H833" s="141">
        <f t="shared" si="23"/>
        <v>0</v>
      </c>
      <c r="I833" s="119">
        <f>I834+I842+I847</f>
        <v>6170</v>
      </c>
    </row>
    <row r="834" spans="1:9" s="193" customFormat="1" ht="24" customHeight="1" x14ac:dyDescent="0.2">
      <c r="A834" s="148" t="s">
        <v>175</v>
      </c>
      <c r="B834" s="118" t="s">
        <v>136</v>
      </c>
      <c r="C834" s="118" t="s">
        <v>495</v>
      </c>
      <c r="D834" s="118" t="s">
        <v>489</v>
      </c>
      <c r="E834" s="118" t="s">
        <v>139</v>
      </c>
      <c r="F834" s="132"/>
      <c r="G834" s="119">
        <f>G835</f>
        <v>3985</v>
      </c>
      <c r="H834" s="141">
        <f t="shared" si="23"/>
        <v>0</v>
      </c>
      <c r="I834" s="119">
        <f>I835</f>
        <v>3985</v>
      </c>
    </row>
    <row r="835" spans="1:9" s="193" customFormat="1" ht="12.75" customHeight="1" x14ac:dyDescent="0.2">
      <c r="A835" s="150" t="s">
        <v>490</v>
      </c>
      <c r="B835" s="167">
        <v>612</v>
      </c>
      <c r="C835" s="146" t="s">
        <v>495</v>
      </c>
      <c r="D835" s="146" t="s">
        <v>489</v>
      </c>
      <c r="E835" s="146" t="s">
        <v>699</v>
      </c>
      <c r="F835" s="146"/>
      <c r="G835" s="151">
        <f>G836+G838+G840</f>
        <v>3985</v>
      </c>
      <c r="H835" s="141">
        <f t="shared" si="23"/>
        <v>0</v>
      </c>
      <c r="I835" s="151">
        <f>I836+I838+I840</f>
        <v>3985</v>
      </c>
    </row>
    <row r="836" spans="1:9" s="193" customFormat="1" ht="36" customHeight="1" x14ac:dyDescent="0.2">
      <c r="A836" s="126" t="s">
        <v>79</v>
      </c>
      <c r="B836" s="137">
        <v>612</v>
      </c>
      <c r="C836" s="127" t="s">
        <v>495</v>
      </c>
      <c r="D836" s="127" t="s">
        <v>489</v>
      </c>
      <c r="E836" s="127" t="s">
        <v>699</v>
      </c>
      <c r="F836" s="127" t="s">
        <v>80</v>
      </c>
      <c r="G836" s="128">
        <f>G837</f>
        <v>3800</v>
      </c>
      <c r="H836" s="141">
        <f t="shared" si="23"/>
        <v>0</v>
      </c>
      <c r="I836" s="128">
        <f>I837</f>
        <v>3800</v>
      </c>
    </row>
    <row r="837" spans="1:9" s="193" customFormat="1" ht="12.75" customHeight="1" x14ac:dyDescent="0.2">
      <c r="A837" s="126" t="s">
        <v>491</v>
      </c>
      <c r="B837" s="137">
        <v>612</v>
      </c>
      <c r="C837" s="127" t="s">
        <v>495</v>
      </c>
      <c r="D837" s="127" t="s">
        <v>489</v>
      </c>
      <c r="E837" s="127" t="s">
        <v>699</v>
      </c>
      <c r="F837" s="127" t="s">
        <v>492</v>
      </c>
      <c r="G837" s="128">
        <f>2920+880</f>
        <v>3800</v>
      </c>
      <c r="H837" s="141">
        <f t="shared" si="23"/>
        <v>0</v>
      </c>
      <c r="I837" s="128">
        <f>2920+880</f>
        <v>3800</v>
      </c>
    </row>
    <row r="838" spans="1:9" s="193" customFormat="1" ht="12.75" customHeight="1" x14ac:dyDescent="0.2">
      <c r="A838" s="126" t="s">
        <v>303</v>
      </c>
      <c r="B838" s="137">
        <v>612</v>
      </c>
      <c r="C838" s="127" t="s">
        <v>495</v>
      </c>
      <c r="D838" s="127" t="s">
        <v>489</v>
      </c>
      <c r="E838" s="127" t="s">
        <v>699</v>
      </c>
      <c r="F838" s="127" t="s">
        <v>84</v>
      </c>
      <c r="G838" s="128">
        <f>G839</f>
        <v>180</v>
      </c>
      <c r="H838" s="141">
        <f t="shared" si="23"/>
        <v>0</v>
      </c>
      <c r="I838" s="128">
        <f>I839</f>
        <v>180</v>
      </c>
    </row>
    <row r="839" spans="1:9" s="193" customFormat="1" ht="12.75" customHeight="1" x14ac:dyDescent="0.2">
      <c r="A839" s="126" t="s">
        <v>85</v>
      </c>
      <c r="B839" s="137">
        <v>612</v>
      </c>
      <c r="C839" s="127" t="s">
        <v>495</v>
      </c>
      <c r="D839" s="127" t="s">
        <v>489</v>
      </c>
      <c r="E839" s="127" t="s">
        <v>699</v>
      </c>
      <c r="F839" s="127" t="s">
        <v>86</v>
      </c>
      <c r="G839" s="128">
        <f>50+80+50</f>
        <v>180</v>
      </c>
      <c r="H839" s="141">
        <f t="shared" si="23"/>
        <v>0</v>
      </c>
      <c r="I839" s="128">
        <f>50+80+50</f>
        <v>180</v>
      </c>
    </row>
    <row r="840" spans="1:9" s="193" customFormat="1" ht="12.75" customHeight="1" x14ac:dyDescent="0.2">
      <c r="A840" s="126" t="s">
        <v>87</v>
      </c>
      <c r="B840" s="137">
        <v>612</v>
      </c>
      <c r="C840" s="127" t="s">
        <v>495</v>
      </c>
      <c r="D840" s="127" t="s">
        <v>489</v>
      </c>
      <c r="E840" s="127" t="s">
        <v>699</v>
      </c>
      <c r="F840" s="127" t="s">
        <v>88</v>
      </c>
      <c r="G840" s="180">
        <f>G841</f>
        <v>5</v>
      </c>
      <c r="H840" s="141">
        <f t="shared" si="23"/>
        <v>0</v>
      </c>
      <c r="I840" s="180">
        <f>I841</f>
        <v>5</v>
      </c>
    </row>
    <row r="841" spans="1:9" s="193" customFormat="1" ht="12.75" customHeight="1" x14ac:dyDescent="0.2">
      <c r="A841" s="126" t="s">
        <v>156</v>
      </c>
      <c r="B841" s="137">
        <v>612</v>
      </c>
      <c r="C841" s="127" t="s">
        <v>495</v>
      </c>
      <c r="D841" s="127" t="s">
        <v>489</v>
      </c>
      <c r="E841" s="127" t="s">
        <v>699</v>
      </c>
      <c r="F841" s="127" t="s">
        <v>89</v>
      </c>
      <c r="G841" s="180">
        <v>5</v>
      </c>
      <c r="H841" s="141">
        <f t="shared" ref="H841:H904" si="25">I841-G841</f>
        <v>0</v>
      </c>
      <c r="I841" s="180">
        <v>5</v>
      </c>
    </row>
    <row r="842" spans="1:9" s="193" customFormat="1" ht="24" customHeight="1" x14ac:dyDescent="0.2">
      <c r="A842" s="135" t="s">
        <v>290</v>
      </c>
      <c r="B842" s="132" t="s">
        <v>136</v>
      </c>
      <c r="C842" s="132" t="s">
        <v>495</v>
      </c>
      <c r="D842" s="132" t="s">
        <v>489</v>
      </c>
      <c r="E842" s="132" t="s">
        <v>700</v>
      </c>
      <c r="F842" s="132"/>
      <c r="G842" s="133">
        <f>G843+G845</f>
        <v>1635</v>
      </c>
      <c r="H842" s="141">
        <f t="shared" si="25"/>
        <v>0</v>
      </c>
      <c r="I842" s="133">
        <f>I843+I845</f>
        <v>1635</v>
      </c>
    </row>
    <row r="843" spans="1:9" s="193" customFormat="1" ht="36" customHeight="1" x14ac:dyDescent="0.2">
      <c r="A843" s="126" t="s">
        <v>79</v>
      </c>
      <c r="B843" s="137">
        <v>612</v>
      </c>
      <c r="C843" s="127" t="s">
        <v>495</v>
      </c>
      <c r="D843" s="127" t="s">
        <v>489</v>
      </c>
      <c r="E843" s="127" t="s">
        <v>700</v>
      </c>
      <c r="F843" s="127" t="s">
        <v>80</v>
      </c>
      <c r="G843" s="128">
        <f>G844</f>
        <v>325</v>
      </c>
      <c r="H843" s="141">
        <f t="shared" si="25"/>
        <v>0</v>
      </c>
      <c r="I843" s="128">
        <f>I844</f>
        <v>325</v>
      </c>
    </row>
    <row r="844" spans="1:9" s="193" customFormat="1" ht="12.75" customHeight="1" x14ac:dyDescent="0.2">
      <c r="A844" s="126" t="s">
        <v>491</v>
      </c>
      <c r="B844" s="137">
        <v>612</v>
      </c>
      <c r="C844" s="127" t="s">
        <v>495</v>
      </c>
      <c r="D844" s="127" t="s">
        <v>489</v>
      </c>
      <c r="E844" s="127" t="s">
        <v>700</v>
      </c>
      <c r="F844" s="127" t="s">
        <v>492</v>
      </c>
      <c r="G844" s="128">
        <v>325</v>
      </c>
      <c r="H844" s="141">
        <f t="shared" si="25"/>
        <v>0</v>
      </c>
      <c r="I844" s="128">
        <v>325</v>
      </c>
    </row>
    <row r="845" spans="1:9" s="193" customFormat="1" ht="12.75" customHeight="1" x14ac:dyDescent="0.2">
      <c r="A845" s="126" t="s">
        <v>303</v>
      </c>
      <c r="B845" s="137">
        <v>612</v>
      </c>
      <c r="C845" s="127" t="s">
        <v>495</v>
      </c>
      <c r="D845" s="127" t="s">
        <v>489</v>
      </c>
      <c r="E845" s="127" t="s">
        <v>700</v>
      </c>
      <c r="F845" s="127" t="s">
        <v>84</v>
      </c>
      <c r="G845" s="128">
        <f>G846</f>
        <v>1310</v>
      </c>
      <c r="H845" s="141">
        <f t="shared" si="25"/>
        <v>0</v>
      </c>
      <c r="I845" s="128">
        <f>I846</f>
        <v>1310</v>
      </c>
    </row>
    <row r="846" spans="1:9" s="193" customFormat="1" ht="12.75" customHeight="1" x14ac:dyDescent="0.2">
      <c r="A846" s="126" t="s">
        <v>85</v>
      </c>
      <c r="B846" s="137">
        <v>612</v>
      </c>
      <c r="C846" s="127" t="s">
        <v>495</v>
      </c>
      <c r="D846" s="127" t="s">
        <v>489</v>
      </c>
      <c r="E846" s="127" t="s">
        <v>700</v>
      </c>
      <c r="F846" s="127" t="s">
        <v>86</v>
      </c>
      <c r="G846" s="128">
        <v>1310</v>
      </c>
      <c r="H846" s="141">
        <f t="shared" si="25"/>
        <v>0</v>
      </c>
      <c r="I846" s="128">
        <v>1310</v>
      </c>
    </row>
    <row r="847" spans="1:9" s="193" customFormat="1" ht="36" customHeight="1" x14ac:dyDescent="0.2">
      <c r="A847" s="166" t="s">
        <v>461</v>
      </c>
      <c r="B847" s="146" t="s">
        <v>136</v>
      </c>
      <c r="C847" s="146" t="s">
        <v>495</v>
      </c>
      <c r="D847" s="146" t="s">
        <v>489</v>
      </c>
      <c r="E847" s="146" t="s">
        <v>701</v>
      </c>
      <c r="F847" s="146"/>
      <c r="G847" s="151">
        <f>G848+G850+G852</f>
        <v>550</v>
      </c>
      <c r="H847" s="141">
        <f t="shared" si="25"/>
        <v>0</v>
      </c>
      <c r="I847" s="151">
        <f>I848+I850+I852</f>
        <v>550</v>
      </c>
    </row>
    <row r="848" spans="1:9" s="193" customFormat="1" ht="36" customHeight="1" x14ac:dyDescent="0.2">
      <c r="A848" s="126" t="s">
        <v>79</v>
      </c>
      <c r="B848" s="137">
        <v>612</v>
      </c>
      <c r="C848" s="127" t="s">
        <v>495</v>
      </c>
      <c r="D848" s="127" t="s">
        <v>489</v>
      </c>
      <c r="E848" s="127" t="s">
        <v>701</v>
      </c>
      <c r="F848" s="127" t="s">
        <v>80</v>
      </c>
      <c r="G848" s="128">
        <f>G849</f>
        <v>155</v>
      </c>
      <c r="H848" s="141">
        <f t="shared" si="25"/>
        <v>0</v>
      </c>
      <c r="I848" s="128">
        <f>I849</f>
        <v>155</v>
      </c>
    </row>
    <row r="849" spans="1:9" s="193" customFormat="1" ht="12.75" customHeight="1" x14ac:dyDescent="0.2">
      <c r="A849" s="126" t="s">
        <v>491</v>
      </c>
      <c r="B849" s="137">
        <v>612</v>
      </c>
      <c r="C849" s="127" t="s">
        <v>495</v>
      </c>
      <c r="D849" s="127" t="s">
        <v>489</v>
      </c>
      <c r="E849" s="127" t="s">
        <v>701</v>
      </c>
      <c r="F849" s="127" t="s">
        <v>492</v>
      </c>
      <c r="G849" s="128">
        <v>155</v>
      </c>
      <c r="H849" s="141">
        <f t="shared" si="25"/>
        <v>0</v>
      </c>
      <c r="I849" s="128">
        <v>155</v>
      </c>
    </row>
    <row r="850" spans="1:9" s="193" customFormat="1" ht="12.75" customHeight="1" x14ac:dyDescent="0.2">
      <c r="A850" s="126" t="s">
        <v>303</v>
      </c>
      <c r="B850" s="137">
        <v>612</v>
      </c>
      <c r="C850" s="127" t="s">
        <v>495</v>
      </c>
      <c r="D850" s="127" t="s">
        <v>489</v>
      </c>
      <c r="E850" s="127" t="s">
        <v>701</v>
      </c>
      <c r="F850" s="127" t="s">
        <v>84</v>
      </c>
      <c r="G850" s="128">
        <f>G851</f>
        <v>205</v>
      </c>
      <c r="H850" s="141">
        <f t="shared" si="25"/>
        <v>0</v>
      </c>
      <c r="I850" s="128">
        <f>I851</f>
        <v>205</v>
      </c>
    </row>
    <row r="851" spans="1:9" s="193" customFormat="1" ht="12.75" customHeight="1" x14ac:dyDescent="0.2">
      <c r="A851" s="126" t="s">
        <v>85</v>
      </c>
      <c r="B851" s="137">
        <v>612</v>
      </c>
      <c r="C851" s="127" t="s">
        <v>495</v>
      </c>
      <c r="D851" s="127" t="s">
        <v>489</v>
      </c>
      <c r="E851" s="127" t="s">
        <v>701</v>
      </c>
      <c r="F851" s="127" t="s">
        <v>86</v>
      </c>
      <c r="G851" s="128">
        <v>205</v>
      </c>
      <c r="H851" s="141">
        <f t="shared" si="25"/>
        <v>0</v>
      </c>
      <c r="I851" s="128">
        <v>205</v>
      </c>
    </row>
    <row r="852" spans="1:9" s="193" customFormat="1" ht="12.75" customHeight="1" x14ac:dyDescent="0.2">
      <c r="A852" s="126" t="s">
        <v>95</v>
      </c>
      <c r="B852" s="137">
        <v>612</v>
      </c>
      <c r="C852" s="127" t="s">
        <v>495</v>
      </c>
      <c r="D852" s="127" t="s">
        <v>489</v>
      </c>
      <c r="E852" s="127" t="s">
        <v>701</v>
      </c>
      <c r="F852" s="127" t="s">
        <v>94</v>
      </c>
      <c r="G852" s="128">
        <f>G853</f>
        <v>190</v>
      </c>
      <c r="H852" s="141">
        <f t="shared" si="25"/>
        <v>0</v>
      </c>
      <c r="I852" s="128">
        <f>I853</f>
        <v>190</v>
      </c>
    </row>
    <row r="853" spans="1:9" s="193" customFormat="1" ht="12.75" customHeight="1" x14ac:dyDescent="0.2">
      <c r="A853" s="126" t="s">
        <v>712</v>
      </c>
      <c r="B853" s="137">
        <v>612</v>
      </c>
      <c r="C853" s="127" t="s">
        <v>495</v>
      </c>
      <c r="D853" s="127" t="s">
        <v>489</v>
      </c>
      <c r="E853" s="127" t="s">
        <v>701</v>
      </c>
      <c r="F853" s="127" t="s">
        <v>692</v>
      </c>
      <c r="G853" s="128">
        <v>190</v>
      </c>
      <c r="H853" s="141">
        <f t="shared" si="25"/>
        <v>0</v>
      </c>
      <c r="I853" s="128">
        <v>190</v>
      </c>
    </row>
    <row r="854" spans="1:9" s="193" customFormat="1" ht="24" customHeight="1" x14ac:dyDescent="0.2">
      <c r="A854" s="148" t="s">
        <v>711</v>
      </c>
      <c r="B854" s="149">
        <v>612</v>
      </c>
      <c r="C854" s="118" t="s">
        <v>495</v>
      </c>
      <c r="D854" s="118" t="s">
        <v>489</v>
      </c>
      <c r="E854" s="118" t="s">
        <v>174</v>
      </c>
      <c r="F854" s="118"/>
      <c r="G854" s="119">
        <f>G855</f>
        <v>10022</v>
      </c>
      <c r="H854" s="141">
        <f t="shared" si="25"/>
        <v>0</v>
      </c>
      <c r="I854" s="119">
        <f>I855</f>
        <v>10022</v>
      </c>
    </row>
    <row r="855" spans="1:9" s="193" customFormat="1" ht="12.75" customHeight="1" x14ac:dyDescent="0.2">
      <c r="A855" s="181" t="s">
        <v>179</v>
      </c>
      <c r="B855" s="149">
        <v>612</v>
      </c>
      <c r="C855" s="118" t="s">
        <v>495</v>
      </c>
      <c r="D855" s="118" t="s">
        <v>489</v>
      </c>
      <c r="E855" s="118" t="s">
        <v>174</v>
      </c>
      <c r="F855" s="118"/>
      <c r="G855" s="119">
        <f>G856</f>
        <v>10022</v>
      </c>
      <c r="H855" s="141">
        <f t="shared" si="25"/>
        <v>0</v>
      </c>
      <c r="I855" s="119">
        <f>I856</f>
        <v>10022</v>
      </c>
    </row>
    <row r="856" spans="1:9" s="193" customFormat="1" ht="24" customHeight="1" x14ac:dyDescent="0.2">
      <c r="A856" s="131" t="s">
        <v>412</v>
      </c>
      <c r="B856" s="132" t="s">
        <v>136</v>
      </c>
      <c r="C856" s="132" t="s">
        <v>495</v>
      </c>
      <c r="D856" s="132" t="s">
        <v>489</v>
      </c>
      <c r="E856" s="132" t="s">
        <v>174</v>
      </c>
      <c r="F856" s="132"/>
      <c r="G856" s="133">
        <f>G857+G860</f>
        <v>10022</v>
      </c>
      <c r="H856" s="141">
        <f t="shared" si="25"/>
        <v>0</v>
      </c>
      <c r="I856" s="133">
        <f>I857+I860</f>
        <v>10022</v>
      </c>
    </row>
    <row r="857" spans="1:9" s="193" customFormat="1" ht="12.75" customHeight="1" x14ac:dyDescent="0.2">
      <c r="A857" s="134" t="s">
        <v>394</v>
      </c>
      <c r="B857" s="118" t="s">
        <v>136</v>
      </c>
      <c r="C857" s="118" t="s">
        <v>495</v>
      </c>
      <c r="D857" s="118" t="s">
        <v>489</v>
      </c>
      <c r="E857" s="118" t="s">
        <v>294</v>
      </c>
      <c r="F857" s="118"/>
      <c r="G857" s="119">
        <f>G858</f>
        <v>9500</v>
      </c>
      <c r="H857" s="141">
        <f t="shared" si="25"/>
        <v>0</v>
      </c>
      <c r="I857" s="119">
        <f>I858</f>
        <v>9500</v>
      </c>
    </row>
    <row r="858" spans="1:9" s="193" customFormat="1" ht="36" customHeight="1" x14ac:dyDescent="0.2">
      <c r="A858" s="126" t="s">
        <v>79</v>
      </c>
      <c r="B858" s="127" t="s">
        <v>136</v>
      </c>
      <c r="C858" s="127" t="s">
        <v>495</v>
      </c>
      <c r="D858" s="127" t="s">
        <v>489</v>
      </c>
      <c r="E858" s="127" t="s">
        <v>294</v>
      </c>
      <c r="F858" s="127" t="s">
        <v>80</v>
      </c>
      <c r="G858" s="128">
        <f>G859</f>
        <v>9500</v>
      </c>
      <c r="H858" s="141">
        <f t="shared" si="25"/>
        <v>0</v>
      </c>
      <c r="I858" s="128">
        <f>I859</f>
        <v>9500</v>
      </c>
    </row>
    <row r="859" spans="1:9" s="193" customFormat="1" ht="12.75" customHeight="1" x14ac:dyDescent="0.2">
      <c r="A859" s="126" t="s">
        <v>81</v>
      </c>
      <c r="B859" s="127" t="s">
        <v>136</v>
      </c>
      <c r="C859" s="127" t="s">
        <v>495</v>
      </c>
      <c r="D859" s="127" t="s">
        <v>489</v>
      </c>
      <c r="E859" s="127" t="s">
        <v>294</v>
      </c>
      <c r="F859" s="127" t="s">
        <v>82</v>
      </c>
      <c r="G859" s="128">
        <f>7300+2200</f>
        <v>9500</v>
      </c>
      <c r="H859" s="141">
        <f t="shared" si="25"/>
        <v>0</v>
      </c>
      <c r="I859" s="128">
        <f>7300+2200</f>
        <v>9500</v>
      </c>
    </row>
    <row r="860" spans="1:9" s="193" customFormat="1" ht="12.75" customHeight="1" x14ac:dyDescent="0.2">
      <c r="A860" s="117" t="s">
        <v>83</v>
      </c>
      <c r="B860" s="118" t="s">
        <v>136</v>
      </c>
      <c r="C860" s="118" t="s">
        <v>495</v>
      </c>
      <c r="D860" s="118" t="s">
        <v>489</v>
      </c>
      <c r="E860" s="118" t="s">
        <v>295</v>
      </c>
      <c r="F860" s="118"/>
      <c r="G860" s="119">
        <f>G861+G863</f>
        <v>522</v>
      </c>
      <c r="H860" s="141">
        <f t="shared" si="25"/>
        <v>0</v>
      </c>
      <c r="I860" s="119">
        <f>I861+I863</f>
        <v>522</v>
      </c>
    </row>
    <row r="861" spans="1:9" s="193" customFormat="1" ht="12.75" customHeight="1" x14ac:dyDescent="0.2">
      <c r="A861" s="126" t="s">
        <v>303</v>
      </c>
      <c r="B861" s="127" t="s">
        <v>136</v>
      </c>
      <c r="C861" s="127" t="s">
        <v>495</v>
      </c>
      <c r="D861" s="127" t="s">
        <v>489</v>
      </c>
      <c r="E861" s="127" t="s">
        <v>295</v>
      </c>
      <c r="F861" s="127" t="s">
        <v>84</v>
      </c>
      <c r="G861" s="128">
        <f>G862</f>
        <v>507</v>
      </c>
      <c r="H861" s="141">
        <f t="shared" si="25"/>
        <v>0</v>
      </c>
      <c r="I861" s="128">
        <f>I862</f>
        <v>507</v>
      </c>
    </row>
    <row r="862" spans="1:9" s="193" customFormat="1" ht="12.75" customHeight="1" x14ac:dyDescent="0.2">
      <c r="A862" s="126" t="s">
        <v>85</v>
      </c>
      <c r="B862" s="127" t="s">
        <v>136</v>
      </c>
      <c r="C862" s="127" t="s">
        <v>495</v>
      </c>
      <c r="D862" s="127" t="s">
        <v>489</v>
      </c>
      <c r="E862" s="127" t="s">
        <v>295</v>
      </c>
      <c r="F862" s="127" t="s">
        <v>86</v>
      </c>
      <c r="G862" s="128">
        <f>252+15+80+160</f>
        <v>507</v>
      </c>
      <c r="H862" s="141">
        <f t="shared" si="25"/>
        <v>0</v>
      </c>
      <c r="I862" s="128">
        <f>252+15+80+160</f>
        <v>507</v>
      </c>
    </row>
    <row r="863" spans="1:9" s="193" customFormat="1" ht="12.75" customHeight="1" x14ac:dyDescent="0.2">
      <c r="A863" s="126" t="s">
        <v>87</v>
      </c>
      <c r="B863" s="127" t="s">
        <v>136</v>
      </c>
      <c r="C863" s="127" t="s">
        <v>495</v>
      </c>
      <c r="D863" s="127" t="s">
        <v>489</v>
      </c>
      <c r="E863" s="127" t="s">
        <v>295</v>
      </c>
      <c r="F863" s="127" t="s">
        <v>88</v>
      </c>
      <c r="G863" s="128">
        <f>G864</f>
        <v>15</v>
      </c>
      <c r="H863" s="141">
        <f t="shared" si="25"/>
        <v>0</v>
      </c>
      <c r="I863" s="128">
        <f>I864</f>
        <v>15</v>
      </c>
    </row>
    <row r="864" spans="1:9" s="193" customFormat="1" ht="12.75" customHeight="1" x14ac:dyDescent="0.2">
      <c r="A864" s="126" t="s">
        <v>519</v>
      </c>
      <c r="B864" s="127" t="s">
        <v>136</v>
      </c>
      <c r="C864" s="127" t="s">
        <v>495</v>
      </c>
      <c r="D864" s="127" t="s">
        <v>489</v>
      </c>
      <c r="E864" s="127" t="s">
        <v>295</v>
      </c>
      <c r="F864" s="127" t="s">
        <v>89</v>
      </c>
      <c r="G864" s="128">
        <v>15</v>
      </c>
      <c r="H864" s="141">
        <f t="shared" si="25"/>
        <v>0</v>
      </c>
      <c r="I864" s="128">
        <v>15</v>
      </c>
    </row>
    <row r="865" spans="1:9" s="193" customFormat="1" ht="12.75" customHeight="1" x14ac:dyDescent="0.2">
      <c r="A865" s="117" t="s">
        <v>408</v>
      </c>
      <c r="B865" s="118" t="s">
        <v>136</v>
      </c>
      <c r="C865" s="118" t="s">
        <v>520</v>
      </c>
      <c r="D865" s="118" t="s">
        <v>77</v>
      </c>
      <c r="E865" s="118"/>
      <c r="F865" s="118"/>
      <c r="G865" s="119">
        <f>G866+G876</f>
        <v>29228.1</v>
      </c>
      <c r="H865" s="141">
        <f t="shared" si="25"/>
        <v>-6060.869999999999</v>
      </c>
      <c r="I865" s="119">
        <f>I866+I876</f>
        <v>23167.23</v>
      </c>
    </row>
    <row r="866" spans="1:9" s="193" customFormat="1" ht="12.75" customHeight="1" x14ac:dyDescent="0.2">
      <c r="A866" s="117" t="s">
        <v>396</v>
      </c>
      <c r="B866" s="118" t="s">
        <v>136</v>
      </c>
      <c r="C866" s="118" t="s">
        <v>520</v>
      </c>
      <c r="D866" s="118" t="s">
        <v>488</v>
      </c>
      <c r="E866" s="118"/>
      <c r="F866" s="118"/>
      <c r="G866" s="119">
        <f>G867</f>
        <v>10228.099999999999</v>
      </c>
      <c r="H866" s="141">
        <f t="shared" si="25"/>
        <v>-6060.87</v>
      </c>
      <c r="I866" s="119">
        <f>I867</f>
        <v>4167.2299999999987</v>
      </c>
    </row>
    <row r="867" spans="1:9" s="193" customFormat="1" ht="27" customHeight="1" x14ac:dyDescent="0.2">
      <c r="A867" s="130" t="s">
        <v>703</v>
      </c>
      <c r="B867" s="121" t="s">
        <v>136</v>
      </c>
      <c r="C867" s="121" t="s">
        <v>520</v>
      </c>
      <c r="D867" s="121" t="s">
        <v>488</v>
      </c>
      <c r="E867" s="121" t="s">
        <v>164</v>
      </c>
      <c r="F867" s="121"/>
      <c r="G867" s="122">
        <f>G868</f>
        <v>10228.099999999999</v>
      </c>
      <c r="H867" s="141">
        <f t="shared" si="25"/>
        <v>-6060.87</v>
      </c>
      <c r="I867" s="122">
        <f>I868</f>
        <v>4167.2299999999987</v>
      </c>
    </row>
    <row r="868" spans="1:9" s="193" customFormat="1" ht="12.75" customHeight="1" x14ac:dyDescent="0.2">
      <c r="A868" s="117" t="s">
        <v>291</v>
      </c>
      <c r="B868" s="118" t="s">
        <v>136</v>
      </c>
      <c r="C868" s="118" t="s">
        <v>520</v>
      </c>
      <c r="D868" s="118" t="s">
        <v>488</v>
      </c>
      <c r="E868" s="118" t="s">
        <v>173</v>
      </c>
      <c r="F868" s="118"/>
      <c r="G868" s="119">
        <f>G869+G873</f>
        <v>10228.099999999999</v>
      </c>
      <c r="H868" s="141">
        <f t="shared" si="25"/>
        <v>-6060.87</v>
      </c>
      <c r="I868" s="119">
        <f>I869+I873</f>
        <v>4167.2299999999987</v>
      </c>
    </row>
    <row r="869" spans="1:9" s="193" customFormat="1" ht="36" customHeight="1" x14ac:dyDescent="0.2">
      <c r="A869" s="131" t="s">
        <v>144</v>
      </c>
      <c r="B869" s="132" t="s">
        <v>136</v>
      </c>
      <c r="C869" s="132" t="s">
        <v>520</v>
      </c>
      <c r="D869" s="132" t="s">
        <v>488</v>
      </c>
      <c r="E869" s="132" t="s">
        <v>293</v>
      </c>
      <c r="F869" s="132"/>
      <c r="G869" s="133">
        <f>G870</f>
        <v>9588.0999999999985</v>
      </c>
      <c r="H869" s="141">
        <f t="shared" si="25"/>
        <v>-6060.87</v>
      </c>
      <c r="I869" s="133">
        <f>I870</f>
        <v>3527.2299999999987</v>
      </c>
    </row>
    <row r="870" spans="1:9" s="193" customFormat="1" ht="12.75" customHeight="1" x14ac:dyDescent="0.2">
      <c r="A870" s="126" t="s">
        <v>104</v>
      </c>
      <c r="B870" s="127" t="s">
        <v>136</v>
      </c>
      <c r="C870" s="127" t="s">
        <v>520</v>
      </c>
      <c r="D870" s="127" t="s">
        <v>488</v>
      </c>
      <c r="E870" s="127" t="s">
        <v>293</v>
      </c>
      <c r="F870" s="127" t="s">
        <v>410</v>
      </c>
      <c r="G870" s="128">
        <f>G871+G872</f>
        <v>9588.0999999999985</v>
      </c>
      <c r="H870" s="141">
        <f t="shared" si="25"/>
        <v>-6060.87</v>
      </c>
      <c r="I870" s="128">
        <f>I871+I872</f>
        <v>3527.2299999999987</v>
      </c>
    </row>
    <row r="871" spans="1:9" s="193" customFormat="1" ht="12.75" customHeight="1" x14ac:dyDescent="0.2">
      <c r="A871" s="126" t="s">
        <v>105</v>
      </c>
      <c r="B871" s="127" t="s">
        <v>136</v>
      </c>
      <c r="C871" s="127" t="s">
        <v>520</v>
      </c>
      <c r="D871" s="127" t="s">
        <v>488</v>
      </c>
      <c r="E871" s="127" t="s">
        <v>293</v>
      </c>
      <c r="F871" s="127" t="s">
        <v>428</v>
      </c>
      <c r="G871" s="128">
        <v>9203.7999999999993</v>
      </c>
      <c r="H871" s="141">
        <f t="shared" si="25"/>
        <v>-5676.5700000000006</v>
      </c>
      <c r="I871" s="128">
        <f>9203.8-0.02-6060.85+252+132.3</f>
        <v>3527.2299999999987</v>
      </c>
    </row>
    <row r="872" spans="1:9" s="193" customFormat="1" ht="12.75" customHeight="1" x14ac:dyDescent="0.2">
      <c r="A872" s="126" t="s">
        <v>521</v>
      </c>
      <c r="B872" s="127" t="s">
        <v>136</v>
      </c>
      <c r="C872" s="127" t="s">
        <v>520</v>
      </c>
      <c r="D872" s="127" t="s">
        <v>488</v>
      </c>
      <c r="E872" s="127" t="s">
        <v>293</v>
      </c>
      <c r="F872" s="127" t="s">
        <v>522</v>
      </c>
      <c r="G872" s="128">
        <v>384.3</v>
      </c>
      <c r="H872" s="141">
        <f t="shared" si="25"/>
        <v>-384.3</v>
      </c>
      <c r="I872" s="304">
        <f>384.3-252-132.3</f>
        <v>0</v>
      </c>
    </row>
    <row r="873" spans="1:9" s="193" customFormat="1" ht="24" customHeight="1" x14ac:dyDescent="0.2">
      <c r="A873" s="166" t="s">
        <v>180</v>
      </c>
      <c r="B873" s="146" t="s">
        <v>136</v>
      </c>
      <c r="C873" s="146" t="s">
        <v>520</v>
      </c>
      <c r="D873" s="146" t="s">
        <v>488</v>
      </c>
      <c r="E873" s="146" t="s">
        <v>702</v>
      </c>
      <c r="F873" s="146"/>
      <c r="G873" s="151">
        <f>G874</f>
        <v>640</v>
      </c>
      <c r="H873" s="141">
        <f t="shared" si="25"/>
        <v>0</v>
      </c>
      <c r="I873" s="151">
        <f>I874</f>
        <v>640</v>
      </c>
    </row>
    <row r="874" spans="1:9" s="193" customFormat="1" ht="12.75" customHeight="1" x14ac:dyDescent="0.2">
      <c r="A874" s="126" t="s">
        <v>95</v>
      </c>
      <c r="B874" s="137">
        <v>612</v>
      </c>
      <c r="C874" s="127" t="s">
        <v>520</v>
      </c>
      <c r="D874" s="127" t="s">
        <v>488</v>
      </c>
      <c r="E874" s="127" t="s">
        <v>702</v>
      </c>
      <c r="F874" s="127" t="s">
        <v>94</v>
      </c>
      <c r="G874" s="128">
        <f>G875</f>
        <v>640</v>
      </c>
      <c r="H874" s="141">
        <f t="shared" si="25"/>
        <v>0</v>
      </c>
      <c r="I874" s="128">
        <f>I875</f>
        <v>640</v>
      </c>
    </row>
    <row r="875" spans="1:9" s="193" customFormat="1" ht="12.75" customHeight="1" x14ac:dyDescent="0.2">
      <c r="A875" s="126" t="s">
        <v>96</v>
      </c>
      <c r="B875" s="137">
        <v>612</v>
      </c>
      <c r="C875" s="127" t="s">
        <v>520</v>
      </c>
      <c r="D875" s="127" t="s">
        <v>488</v>
      </c>
      <c r="E875" s="127" t="s">
        <v>702</v>
      </c>
      <c r="F875" s="127" t="s">
        <v>97</v>
      </c>
      <c r="G875" s="128">
        <v>640</v>
      </c>
      <c r="H875" s="141">
        <f t="shared" si="25"/>
        <v>0</v>
      </c>
      <c r="I875" s="128">
        <v>640</v>
      </c>
    </row>
    <row r="876" spans="1:9" s="193" customFormat="1" ht="12.75" customHeight="1" x14ac:dyDescent="0.2">
      <c r="A876" s="117" t="s">
        <v>397</v>
      </c>
      <c r="B876" s="118" t="s">
        <v>136</v>
      </c>
      <c r="C876" s="118" t="s">
        <v>520</v>
      </c>
      <c r="D876" s="118" t="s">
        <v>78</v>
      </c>
      <c r="E876" s="118"/>
      <c r="F876" s="118"/>
      <c r="G876" s="119">
        <f>G877</f>
        <v>19000</v>
      </c>
      <c r="H876" s="141">
        <f t="shared" si="25"/>
        <v>0</v>
      </c>
      <c r="I876" s="119">
        <f>I877</f>
        <v>19000</v>
      </c>
    </row>
    <row r="877" spans="1:9" s="193" customFormat="1" ht="27" customHeight="1" x14ac:dyDescent="0.2">
      <c r="A877" s="130" t="s">
        <v>703</v>
      </c>
      <c r="B877" s="121" t="s">
        <v>136</v>
      </c>
      <c r="C877" s="121" t="s">
        <v>520</v>
      </c>
      <c r="D877" s="121" t="s">
        <v>78</v>
      </c>
      <c r="E877" s="121" t="s">
        <v>164</v>
      </c>
      <c r="F877" s="132"/>
      <c r="G877" s="122">
        <f>G878</f>
        <v>19000</v>
      </c>
      <c r="H877" s="141">
        <f t="shared" si="25"/>
        <v>0</v>
      </c>
      <c r="I877" s="122">
        <f>I878</f>
        <v>19000</v>
      </c>
    </row>
    <row r="878" spans="1:9" s="193" customFormat="1" ht="12.75" customHeight="1" x14ac:dyDescent="0.2">
      <c r="A878" s="117" t="s">
        <v>291</v>
      </c>
      <c r="B878" s="118" t="s">
        <v>136</v>
      </c>
      <c r="C878" s="118" t="s">
        <v>520</v>
      </c>
      <c r="D878" s="118" t="s">
        <v>78</v>
      </c>
      <c r="E878" s="118" t="s">
        <v>173</v>
      </c>
      <c r="F878" s="118"/>
      <c r="G878" s="119">
        <f>G879</f>
        <v>19000</v>
      </c>
      <c r="H878" s="141">
        <f t="shared" si="25"/>
        <v>0</v>
      </c>
      <c r="I878" s="119">
        <f>I879</f>
        <v>19000</v>
      </c>
    </row>
    <row r="879" spans="1:9" s="193" customFormat="1" ht="48" customHeight="1" x14ac:dyDescent="0.2">
      <c r="A879" s="182" t="s">
        <v>517</v>
      </c>
      <c r="B879" s="146" t="s">
        <v>136</v>
      </c>
      <c r="C879" s="146" t="s">
        <v>520</v>
      </c>
      <c r="D879" s="146" t="s">
        <v>78</v>
      </c>
      <c r="E879" s="146" t="s">
        <v>292</v>
      </c>
      <c r="F879" s="146"/>
      <c r="G879" s="151">
        <f>G880</f>
        <v>19000</v>
      </c>
      <c r="H879" s="141">
        <f t="shared" si="25"/>
        <v>0</v>
      </c>
      <c r="I879" s="151">
        <f>I880</f>
        <v>19000</v>
      </c>
    </row>
    <row r="880" spans="1:9" s="193" customFormat="1" ht="12.75" customHeight="1" x14ac:dyDescent="0.2">
      <c r="A880" s="126" t="s">
        <v>95</v>
      </c>
      <c r="B880" s="127" t="s">
        <v>136</v>
      </c>
      <c r="C880" s="127" t="s">
        <v>520</v>
      </c>
      <c r="D880" s="127" t="s">
        <v>78</v>
      </c>
      <c r="E880" s="127" t="s">
        <v>292</v>
      </c>
      <c r="F880" s="127" t="s">
        <v>94</v>
      </c>
      <c r="G880" s="128">
        <f>G881</f>
        <v>19000</v>
      </c>
      <c r="H880" s="141">
        <f t="shared" si="25"/>
        <v>0</v>
      </c>
      <c r="I880" s="128">
        <f>I881</f>
        <v>19000</v>
      </c>
    </row>
    <row r="881" spans="1:9" s="193" customFormat="1" ht="12.75" customHeight="1" x14ac:dyDescent="0.2">
      <c r="A881" s="126" t="s">
        <v>158</v>
      </c>
      <c r="B881" s="127" t="s">
        <v>136</v>
      </c>
      <c r="C881" s="127" t="s">
        <v>520</v>
      </c>
      <c r="D881" s="127" t="s">
        <v>78</v>
      </c>
      <c r="E881" s="127" t="s">
        <v>292</v>
      </c>
      <c r="F881" s="127" t="s">
        <v>523</v>
      </c>
      <c r="G881" s="128">
        <v>19000</v>
      </c>
      <c r="H881" s="141">
        <f t="shared" si="25"/>
        <v>0</v>
      </c>
      <c r="I881" s="128">
        <v>19000</v>
      </c>
    </row>
    <row r="882" spans="1:9" s="193" customFormat="1" ht="15.75" customHeight="1" x14ac:dyDescent="0.2">
      <c r="A882" s="120" t="s">
        <v>468</v>
      </c>
      <c r="B882" s="123" t="s">
        <v>469</v>
      </c>
      <c r="C882" s="123"/>
      <c r="D882" s="123"/>
      <c r="E882" s="123"/>
      <c r="F882" s="123"/>
      <c r="G882" s="125">
        <f>G883</f>
        <v>28986</v>
      </c>
      <c r="H882" s="141">
        <f t="shared" si="25"/>
        <v>0</v>
      </c>
      <c r="I882" s="125">
        <f>I883</f>
        <v>28986</v>
      </c>
    </row>
    <row r="883" spans="1:9" s="193" customFormat="1" ht="12.75" customHeight="1" x14ac:dyDescent="0.2">
      <c r="A883" s="117" t="s">
        <v>115</v>
      </c>
      <c r="B883" s="118" t="s">
        <v>469</v>
      </c>
      <c r="C883" s="118" t="s">
        <v>76</v>
      </c>
      <c r="D883" s="118" t="s">
        <v>77</v>
      </c>
      <c r="E883" s="118"/>
      <c r="F883" s="118"/>
      <c r="G883" s="119">
        <f>G884+G891+G902</f>
        <v>28986</v>
      </c>
      <c r="H883" s="141">
        <f t="shared" si="25"/>
        <v>0</v>
      </c>
      <c r="I883" s="119">
        <f>I884+I891+I902</f>
        <v>28986</v>
      </c>
    </row>
    <row r="884" spans="1:9" s="193" customFormat="1" ht="24" customHeight="1" x14ac:dyDescent="0.2">
      <c r="A884" s="117" t="s">
        <v>470</v>
      </c>
      <c r="B884" s="118" t="s">
        <v>469</v>
      </c>
      <c r="C884" s="118" t="s">
        <v>76</v>
      </c>
      <c r="D884" s="118" t="s">
        <v>496</v>
      </c>
      <c r="E884" s="118"/>
      <c r="F884" s="118"/>
      <c r="G884" s="119">
        <f t="shared" ref="G884:I889" si="26">G885</f>
        <v>2000</v>
      </c>
      <c r="H884" s="141">
        <f t="shared" si="25"/>
        <v>0</v>
      </c>
      <c r="I884" s="119">
        <f t="shared" si="26"/>
        <v>2000</v>
      </c>
    </row>
    <row r="885" spans="1:9" s="193" customFormat="1" ht="12.75" customHeight="1" x14ac:dyDescent="0.2">
      <c r="A885" s="131" t="s">
        <v>34</v>
      </c>
      <c r="B885" s="132" t="s">
        <v>469</v>
      </c>
      <c r="C885" s="132" t="s">
        <v>76</v>
      </c>
      <c r="D885" s="132" t="s">
        <v>496</v>
      </c>
      <c r="E885" s="132" t="s">
        <v>222</v>
      </c>
      <c r="F885" s="132"/>
      <c r="G885" s="133">
        <f t="shared" si="26"/>
        <v>2000</v>
      </c>
      <c r="H885" s="141">
        <f t="shared" si="25"/>
        <v>0</v>
      </c>
      <c r="I885" s="133">
        <f t="shared" si="26"/>
        <v>2000</v>
      </c>
    </row>
    <row r="886" spans="1:9" s="193" customFormat="1" ht="12.75" customHeight="1" x14ac:dyDescent="0.2">
      <c r="A886" s="117" t="s">
        <v>108</v>
      </c>
      <c r="B886" s="118" t="s">
        <v>469</v>
      </c>
      <c r="C886" s="118" t="s">
        <v>76</v>
      </c>
      <c r="D886" s="118" t="s">
        <v>496</v>
      </c>
      <c r="E886" s="118" t="s">
        <v>223</v>
      </c>
      <c r="F886" s="118"/>
      <c r="G886" s="119">
        <f t="shared" si="26"/>
        <v>2000</v>
      </c>
      <c r="H886" s="141">
        <f t="shared" si="25"/>
        <v>0</v>
      </c>
      <c r="I886" s="119">
        <f t="shared" si="26"/>
        <v>2000</v>
      </c>
    </row>
    <row r="887" spans="1:9" s="193" customFormat="1" ht="12.75" customHeight="1" x14ac:dyDescent="0.2">
      <c r="A887" s="150" t="s">
        <v>312</v>
      </c>
      <c r="B887" s="146" t="s">
        <v>469</v>
      </c>
      <c r="C887" s="146" t="s">
        <v>76</v>
      </c>
      <c r="D887" s="146" t="s">
        <v>496</v>
      </c>
      <c r="E887" s="146" t="s">
        <v>224</v>
      </c>
      <c r="F887" s="127"/>
      <c r="G887" s="151">
        <f t="shared" si="26"/>
        <v>2000</v>
      </c>
      <c r="H887" s="141">
        <f t="shared" si="25"/>
        <v>0</v>
      </c>
      <c r="I887" s="151">
        <f t="shared" si="26"/>
        <v>2000</v>
      </c>
    </row>
    <row r="888" spans="1:9" s="193" customFormat="1" ht="12.75" customHeight="1" x14ac:dyDescent="0.2">
      <c r="A888" s="183" t="s">
        <v>30</v>
      </c>
      <c r="B888" s="184" t="s">
        <v>469</v>
      </c>
      <c r="C888" s="184" t="s">
        <v>76</v>
      </c>
      <c r="D888" s="184" t="s">
        <v>496</v>
      </c>
      <c r="E888" s="184" t="s">
        <v>225</v>
      </c>
      <c r="F888" s="185"/>
      <c r="G888" s="119">
        <f t="shared" si="26"/>
        <v>2000</v>
      </c>
      <c r="H888" s="141">
        <f t="shared" si="25"/>
        <v>0</v>
      </c>
      <c r="I888" s="119">
        <f t="shared" si="26"/>
        <v>2000</v>
      </c>
    </row>
    <row r="889" spans="1:9" s="193" customFormat="1" ht="36" customHeight="1" x14ac:dyDescent="0.2">
      <c r="A889" s="126" t="s">
        <v>79</v>
      </c>
      <c r="B889" s="127" t="s">
        <v>469</v>
      </c>
      <c r="C889" s="127" t="s">
        <v>76</v>
      </c>
      <c r="D889" s="127" t="s">
        <v>496</v>
      </c>
      <c r="E889" s="127" t="s">
        <v>226</v>
      </c>
      <c r="F889" s="127" t="s">
        <v>80</v>
      </c>
      <c r="G889" s="128">
        <f t="shared" si="26"/>
        <v>2000</v>
      </c>
      <c r="H889" s="141">
        <f t="shared" si="25"/>
        <v>0</v>
      </c>
      <c r="I889" s="128">
        <f t="shared" si="26"/>
        <v>2000</v>
      </c>
    </row>
    <row r="890" spans="1:9" s="193" customFormat="1" ht="12.75" customHeight="1" x14ac:dyDescent="0.2">
      <c r="A890" s="126" t="s">
        <v>81</v>
      </c>
      <c r="B890" s="127" t="s">
        <v>469</v>
      </c>
      <c r="C890" s="127" t="s">
        <v>76</v>
      </c>
      <c r="D890" s="127" t="s">
        <v>496</v>
      </c>
      <c r="E890" s="127" t="s">
        <v>226</v>
      </c>
      <c r="F890" s="127" t="s">
        <v>82</v>
      </c>
      <c r="G890" s="128">
        <v>2000</v>
      </c>
      <c r="H890" s="141">
        <f t="shared" si="25"/>
        <v>0</v>
      </c>
      <c r="I890" s="128">
        <v>2000</v>
      </c>
    </row>
    <row r="891" spans="1:9" s="193" customFormat="1" ht="24" customHeight="1" x14ac:dyDescent="0.2">
      <c r="A891" s="117" t="s">
        <v>313</v>
      </c>
      <c r="B891" s="118" t="s">
        <v>469</v>
      </c>
      <c r="C891" s="118" t="s">
        <v>76</v>
      </c>
      <c r="D891" s="118" t="s">
        <v>488</v>
      </c>
      <c r="E891" s="118"/>
      <c r="F891" s="118"/>
      <c r="G891" s="119">
        <f>G892+G897</f>
        <v>24792</v>
      </c>
      <c r="H891" s="141">
        <f t="shared" si="25"/>
        <v>0</v>
      </c>
      <c r="I891" s="119">
        <f>I892+I897</f>
        <v>24792</v>
      </c>
    </row>
    <row r="892" spans="1:9" s="193" customFormat="1" ht="13.5" customHeight="1" x14ac:dyDescent="0.2">
      <c r="A892" s="131" t="s">
        <v>29</v>
      </c>
      <c r="B892" s="132" t="s">
        <v>469</v>
      </c>
      <c r="C892" s="132" t="s">
        <v>76</v>
      </c>
      <c r="D892" s="132" t="s">
        <v>488</v>
      </c>
      <c r="E892" s="158" t="s">
        <v>227</v>
      </c>
      <c r="F892" s="154"/>
      <c r="G892" s="133">
        <f>G893</f>
        <v>19762</v>
      </c>
      <c r="H892" s="141">
        <f t="shared" si="25"/>
        <v>0</v>
      </c>
      <c r="I892" s="133">
        <f>I893</f>
        <v>19762</v>
      </c>
    </row>
    <row r="893" spans="1:9" s="193" customFormat="1" ht="12.75" customHeight="1" x14ac:dyDescent="0.2">
      <c r="A893" s="117" t="s">
        <v>108</v>
      </c>
      <c r="B893" s="118" t="s">
        <v>469</v>
      </c>
      <c r="C893" s="118" t="s">
        <v>76</v>
      </c>
      <c r="D893" s="118" t="s">
        <v>488</v>
      </c>
      <c r="E893" s="186" t="s">
        <v>138</v>
      </c>
      <c r="F893" s="157"/>
      <c r="G893" s="119">
        <f>G894</f>
        <v>19762</v>
      </c>
      <c r="H893" s="141">
        <f t="shared" si="25"/>
        <v>0</v>
      </c>
      <c r="I893" s="119">
        <f>I894</f>
        <v>19762</v>
      </c>
    </row>
    <row r="894" spans="1:9" s="193" customFormat="1" ht="12.75" customHeight="1" x14ac:dyDescent="0.2">
      <c r="A894" s="183" t="s">
        <v>30</v>
      </c>
      <c r="B894" s="184" t="s">
        <v>469</v>
      </c>
      <c r="C894" s="184" t="s">
        <v>76</v>
      </c>
      <c r="D894" s="184" t="s">
        <v>488</v>
      </c>
      <c r="E894" s="184" t="s">
        <v>231</v>
      </c>
      <c r="F894" s="185"/>
      <c r="G894" s="119">
        <f>G895</f>
        <v>19762</v>
      </c>
      <c r="H894" s="141">
        <f t="shared" si="25"/>
        <v>0</v>
      </c>
      <c r="I894" s="119">
        <f>I895</f>
        <v>19762</v>
      </c>
    </row>
    <row r="895" spans="1:9" s="193" customFormat="1" ht="36" customHeight="1" x14ac:dyDescent="0.2">
      <c r="A895" s="126" t="s">
        <v>79</v>
      </c>
      <c r="B895" s="127" t="s">
        <v>469</v>
      </c>
      <c r="C895" s="127" t="s">
        <v>76</v>
      </c>
      <c r="D895" s="127" t="s">
        <v>488</v>
      </c>
      <c r="E895" s="127" t="s">
        <v>231</v>
      </c>
      <c r="F895" s="127" t="s">
        <v>80</v>
      </c>
      <c r="G895" s="128">
        <f>G896</f>
        <v>19762</v>
      </c>
      <c r="H895" s="141">
        <f t="shared" si="25"/>
        <v>0</v>
      </c>
      <c r="I895" s="128">
        <f>I896</f>
        <v>19762</v>
      </c>
    </row>
    <row r="896" spans="1:9" s="193" customFormat="1" ht="12.75" customHeight="1" x14ac:dyDescent="0.2">
      <c r="A896" s="126" t="s">
        <v>81</v>
      </c>
      <c r="B896" s="127" t="s">
        <v>469</v>
      </c>
      <c r="C896" s="127" t="s">
        <v>76</v>
      </c>
      <c r="D896" s="127" t="s">
        <v>488</v>
      </c>
      <c r="E896" s="127" t="s">
        <v>231</v>
      </c>
      <c r="F896" s="127" t="s">
        <v>82</v>
      </c>
      <c r="G896" s="128">
        <f>14550+50+4380+62+720</f>
        <v>19762</v>
      </c>
      <c r="H896" s="141">
        <f t="shared" si="25"/>
        <v>0</v>
      </c>
      <c r="I896" s="128">
        <f>14550+50+4380+62+720</f>
        <v>19762</v>
      </c>
    </row>
    <row r="897" spans="1:9" s="193" customFormat="1" ht="12.75" customHeight="1" x14ac:dyDescent="0.2">
      <c r="A897" s="117" t="s">
        <v>143</v>
      </c>
      <c r="B897" s="118" t="s">
        <v>469</v>
      </c>
      <c r="C897" s="118" t="s">
        <v>76</v>
      </c>
      <c r="D897" s="118" t="s">
        <v>488</v>
      </c>
      <c r="E897" s="118" t="s">
        <v>232</v>
      </c>
      <c r="F897" s="127"/>
      <c r="G897" s="119">
        <f>G898+G900</f>
        <v>5030</v>
      </c>
      <c r="H897" s="141">
        <f t="shared" si="25"/>
        <v>0</v>
      </c>
      <c r="I897" s="119">
        <f>I898+I900</f>
        <v>5030</v>
      </c>
    </row>
    <row r="898" spans="1:9" s="193" customFormat="1" ht="12.75" customHeight="1" x14ac:dyDescent="0.2">
      <c r="A898" s="126" t="s">
        <v>303</v>
      </c>
      <c r="B898" s="127" t="s">
        <v>469</v>
      </c>
      <c r="C898" s="127" t="s">
        <v>76</v>
      </c>
      <c r="D898" s="127" t="s">
        <v>488</v>
      </c>
      <c r="E898" s="127" t="s">
        <v>232</v>
      </c>
      <c r="F898" s="127" t="s">
        <v>84</v>
      </c>
      <c r="G898" s="128">
        <f>G899</f>
        <v>5005</v>
      </c>
      <c r="H898" s="141">
        <f t="shared" si="25"/>
        <v>0</v>
      </c>
      <c r="I898" s="128">
        <f>I899</f>
        <v>5005</v>
      </c>
    </row>
    <row r="899" spans="1:9" s="193" customFormat="1" ht="12.75" customHeight="1" x14ac:dyDescent="0.2">
      <c r="A899" s="126" t="s">
        <v>85</v>
      </c>
      <c r="B899" s="127" t="s">
        <v>469</v>
      </c>
      <c r="C899" s="127" t="s">
        <v>76</v>
      </c>
      <c r="D899" s="127" t="s">
        <v>488</v>
      </c>
      <c r="E899" s="127" t="s">
        <v>232</v>
      </c>
      <c r="F899" s="127" t="s">
        <v>86</v>
      </c>
      <c r="G899" s="128">
        <f>800+200+390+25+1950+1640</f>
        <v>5005</v>
      </c>
      <c r="H899" s="141">
        <f t="shared" si="25"/>
        <v>0</v>
      </c>
      <c r="I899" s="128">
        <f>800+200+390+25+1950+1640</f>
        <v>5005</v>
      </c>
    </row>
    <row r="900" spans="1:9" s="193" customFormat="1" ht="12.75" customHeight="1" x14ac:dyDescent="0.2">
      <c r="A900" s="126" t="s">
        <v>87</v>
      </c>
      <c r="B900" s="127" t="s">
        <v>469</v>
      </c>
      <c r="C900" s="127" t="s">
        <v>76</v>
      </c>
      <c r="D900" s="127" t="s">
        <v>488</v>
      </c>
      <c r="E900" s="127" t="s">
        <v>232</v>
      </c>
      <c r="F900" s="127" t="s">
        <v>88</v>
      </c>
      <c r="G900" s="128">
        <f>G901</f>
        <v>25</v>
      </c>
      <c r="H900" s="141">
        <f t="shared" si="25"/>
        <v>0</v>
      </c>
      <c r="I900" s="128">
        <f>I901</f>
        <v>25</v>
      </c>
    </row>
    <row r="901" spans="1:9" s="193" customFormat="1" ht="12.75" customHeight="1" x14ac:dyDescent="0.2">
      <c r="A901" s="126" t="s">
        <v>519</v>
      </c>
      <c r="B901" s="127" t="s">
        <v>469</v>
      </c>
      <c r="C901" s="127" t="s">
        <v>76</v>
      </c>
      <c r="D901" s="127" t="s">
        <v>488</v>
      </c>
      <c r="E901" s="127" t="s">
        <v>232</v>
      </c>
      <c r="F901" s="127" t="s">
        <v>89</v>
      </c>
      <c r="G901" s="128">
        <v>25</v>
      </c>
      <c r="H901" s="141">
        <f t="shared" si="25"/>
        <v>0</v>
      </c>
      <c r="I901" s="128">
        <v>25</v>
      </c>
    </row>
    <row r="902" spans="1:9" s="193" customFormat="1" ht="12.75" customHeight="1" x14ac:dyDescent="0.2">
      <c r="A902" s="131" t="s">
        <v>34</v>
      </c>
      <c r="B902" s="132" t="s">
        <v>469</v>
      </c>
      <c r="C902" s="132" t="s">
        <v>76</v>
      </c>
      <c r="D902" s="132" t="s">
        <v>93</v>
      </c>
      <c r="E902" s="132" t="s">
        <v>216</v>
      </c>
      <c r="F902" s="132"/>
      <c r="G902" s="133">
        <f>G903</f>
        <v>2194</v>
      </c>
      <c r="H902" s="141">
        <f t="shared" si="25"/>
        <v>0</v>
      </c>
      <c r="I902" s="133">
        <f>I903</f>
        <v>2194</v>
      </c>
    </row>
    <row r="903" spans="1:9" s="193" customFormat="1" ht="12.75" customHeight="1" x14ac:dyDescent="0.2">
      <c r="A903" s="117" t="s">
        <v>108</v>
      </c>
      <c r="B903" s="118" t="s">
        <v>469</v>
      </c>
      <c r="C903" s="118" t="s">
        <v>76</v>
      </c>
      <c r="D903" s="118" t="s">
        <v>93</v>
      </c>
      <c r="E903" s="118" t="s">
        <v>217</v>
      </c>
      <c r="F903" s="118"/>
      <c r="G903" s="119">
        <f>G904</f>
        <v>2194</v>
      </c>
      <c r="H903" s="141">
        <f t="shared" si="25"/>
        <v>0</v>
      </c>
      <c r="I903" s="119">
        <f>I904</f>
        <v>2194</v>
      </c>
    </row>
    <row r="904" spans="1:9" s="193" customFormat="1" ht="24" customHeight="1" x14ac:dyDescent="0.2">
      <c r="A904" s="150" t="s">
        <v>27</v>
      </c>
      <c r="B904" s="146" t="s">
        <v>469</v>
      </c>
      <c r="C904" s="146" t="s">
        <v>76</v>
      </c>
      <c r="D904" s="146" t="s">
        <v>93</v>
      </c>
      <c r="E904" s="146" t="s">
        <v>233</v>
      </c>
      <c r="F904" s="146"/>
      <c r="G904" s="151">
        <f>G905</f>
        <v>2194</v>
      </c>
      <c r="H904" s="141">
        <f t="shared" si="25"/>
        <v>0</v>
      </c>
      <c r="I904" s="151">
        <f>I905</f>
        <v>2194</v>
      </c>
    </row>
    <row r="905" spans="1:9" s="193" customFormat="1" ht="12.75" customHeight="1" x14ac:dyDescent="0.2">
      <c r="A905" s="134" t="s">
        <v>35</v>
      </c>
      <c r="B905" s="118" t="s">
        <v>469</v>
      </c>
      <c r="C905" s="118" t="s">
        <v>76</v>
      </c>
      <c r="D905" s="118" t="s">
        <v>93</v>
      </c>
      <c r="E905" s="118" t="s">
        <v>233</v>
      </c>
      <c r="F905" s="118"/>
      <c r="G905" s="119">
        <f>G906</f>
        <v>2194</v>
      </c>
      <c r="H905" s="141">
        <f t="shared" ref="H905:H920" si="27">I905-G905</f>
        <v>0</v>
      </c>
      <c r="I905" s="119">
        <f>I906</f>
        <v>2194</v>
      </c>
    </row>
    <row r="906" spans="1:9" s="193" customFormat="1" ht="36" customHeight="1" x14ac:dyDescent="0.2">
      <c r="A906" s="126" t="s">
        <v>79</v>
      </c>
      <c r="B906" s="127" t="s">
        <v>469</v>
      </c>
      <c r="C906" s="127" t="s">
        <v>76</v>
      </c>
      <c r="D906" s="127" t="s">
        <v>93</v>
      </c>
      <c r="E906" s="127" t="s">
        <v>233</v>
      </c>
      <c r="F906" s="127" t="s">
        <v>80</v>
      </c>
      <c r="G906" s="128">
        <f>G907</f>
        <v>2194</v>
      </c>
      <c r="H906" s="141">
        <f t="shared" si="27"/>
        <v>0</v>
      </c>
      <c r="I906" s="128">
        <f>I907</f>
        <v>2194</v>
      </c>
    </row>
    <row r="907" spans="1:9" s="193" customFormat="1" ht="12.75" customHeight="1" x14ac:dyDescent="0.2">
      <c r="A907" s="126" t="s">
        <v>81</v>
      </c>
      <c r="B907" s="127" t="s">
        <v>469</v>
      </c>
      <c r="C907" s="127" t="s">
        <v>76</v>
      </c>
      <c r="D907" s="127" t="s">
        <v>93</v>
      </c>
      <c r="E907" s="127" t="s">
        <v>233</v>
      </c>
      <c r="F907" s="127" t="s">
        <v>82</v>
      </c>
      <c r="G907" s="128">
        <v>2194</v>
      </c>
      <c r="H907" s="141">
        <f t="shared" si="27"/>
        <v>0</v>
      </c>
      <c r="I907" s="128">
        <v>2194</v>
      </c>
    </row>
    <row r="908" spans="1:9" s="193" customFormat="1" ht="31.5" customHeight="1" x14ac:dyDescent="0.2">
      <c r="A908" s="120" t="s">
        <v>392</v>
      </c>
      <c r="B908" s="123" t="s">
        <v>393</v>
      </c>
      <c r="C908" s="123"/>
      <c r="D908" s="123"/>
      <c r="E908" s="123"/>
      <c r="F908" s="187"/>
      <c r="G908" s="125">
        <f>G909</f>
        <v>15176</v>
      </c>
      <c r="H908" s="141">
        <f t="shared" si="27"/>
        <v>0</v>
      </c>
      <c r="I908" s="125">
        <f>I909</f>
        <v>15176</v>
      </c>
    </row>
    <row r="909" spans="1:9" s="193" customFormat="1" ht="12.75" customHeight="1" x14ac:dyDescent="0.2">
      <c r="A909" s="117" t="s">
        <v>115</v>
      </c>
      <c r="B909" s="118" t="s">
        <v>393</v>
      </c>
      <c r="C909" s="118" t="s">
        <v>76</v>
      </c>
      <c r="D909" s="118" t="s">
        <v>77</v>
      </c>
      <c r="E909" s="118"/>
      <c r="F909" s="144"/>
      <c r="G909" s="119">
        <f>G910+G921</f>
        <v>15176</v>
      </c>
      <c r="H909" s="141">
        <f t="shared" si="27"/>
        <v>0</v>
      </c>
      <c r="I909" s="119">
        <f>I910+I921</f>
        <v>15176</v>
      </c>
    </row>
    <row r="910" spans="1:9" s="193" customFormat="1" ht="24" customHeight="1" x14ac:dyDescent="0.2">
      <c r="A910" s="117" t="s">
        <v>317</v>
      </c>
      <c r="B910" s="118" t="s">
        <v>393</v>
      </c>
      <c r="C910" s="118" t="s">
        <v>76</v>
      </c>
      <c r="D910" s="118" t="s">
        <v>304</v>
      </c>
      <c r="E910" s="118"/>
      <c r="F910" s="118"/>
      <c r="G910" s="119">
        <f>G911</f>
        <v>15176</v>
      </c>
      <c r="H910" s="141">
        <f t="shared" si="27"/>
        <v>0</v>
      </c>
      <c r="I910" s="119">
        <f>I911</f>
        <v>15176</v>
      </c>
    </row>
    <row r="911" spans="1:9" s="193" customFormat="1" ht="24" customHeight="1" x14ac:dyDescent="0.2">
      <c r="A911" s="152" t="s">
        <v>395</v>
      </c>
      <c r="B911" s="132" t="s">
        <v>393</v>
      </c>
      <c r="C911" s="132" t="s">
        <v>76</v>
      </c>
      <c r="D911" s="132" t="s">
        <v>304</v>
      </c>
      <c r="E911" s="132" t="s">
        <v>234</v>
      </c>
      <c r="F911" s="146"/>
      <c r="G911" s="133">
        <f>G912</f>
        <v>15176</v>
      </c>
      <c r="H911" s="141">
        <f t="shared" si="27"/>
        <v>0</v>
      </c>
      <c r="I911" s="133">
        <f>I912</f>
        <v>15176</v>
      </c>
    </row>
    <row r="912" spans="1:9" s="193" customFormat="1" ht="12.75" customHeight="1" x14ac:dyDescent="0.2">
      <c r="A912" s="134" t="s">
        <v>306</v>
      </c>
      <c r="B912" s="118" t="s">
        <v>393</v>
      </c>
      <c r="C912" s="118" t="s">
        <v>76</v>
      </c>
      <c r="D912" s="118" t="s">
        <v>304</v>
      </c>
      <c r="E912" s="118" t="s">
        <v>235</v>
      </c>
      <c r="F912" s="118"/>
      <c r="G912" s="119">
        <f>G913+G916</f>
        <v>15176</v>
      </c>
      <c r="H912" s="141">
        <f t="shared" si="27"/>
        <v>0</v>
      </c>
      <c r="I912" s="119">
        <f>I913+I916</f>
        <v>15176</v>
      </c>
    </row>
    <row r="913" spans="1:9" s="193" customFormat="1" ht="24" customHeight="1" x14ac:dyDescent="0.2">
      <c r="A913" s="134" t="s">
        <v>37</v>
      </c>
      <c r="B913" s="118" t="s">
        <v>393</v>
      </c>
      <c r="C913" s="118" t="s">
        <v>76</v>
      </c>
      <c r="D913" s="118" t="s">
        <v>304</v>
      </c>
      <c r="E913" s="118" t="s">
        <v>236</v>
      </c>
      <c r="F913" s="118"/>
      <c r="G913" s="119">
        <f>G914</f>
        <v>13120</v>
      </c>
      <c r="H913" s="141">
        <f t="shared" si="27"/>
        <v>0</v>
      </c>
      <c r="I913" s="119">
        <f>I914</f>
        <v>13120</v>
      </c>
    </row>
    <row r="914" spans="1:9" s="193" customFormat="1" ht="36" customHeight="1" x14ac:dyDescent="0.2">
      <c r="A914" s="126" t="s">
        <v>79</v>
      </c>
      <c r="B914" s="127" t="s">
        <v>393</v>
      </c>
      <c r="C914" s="127" t="s">
        <v>76</v>
      </c>
      <c r="D914" s="127" t="s">
        <v>304</v>
      </c>
      <c r="E914" s="127" t="s">
        <v>236</v>
      </c>
      <c r="F914" s="127" t="s">
        <v>80</v>
      </c>
      <c r="G914" s="128">
        <f>G915</f>
        <v>13120</v>
      </c>
      <c r="H914" s="141">
        <f t="shared" si="27"/>
        <v>0</v>
      </c>
      <c r="I914" s="128">
        <f>I915</f>
        <v>13120</v>
      </c>
    </row>
    <row r="915" spans="1:9" ht="12.75" customHeight="1" x14ac:dyDescent="0.2">
      <c r="A915" s="126" t="s">
        <v>81</v>
      </c>
      <c r="B915" s="127" t="s">
        <v>393</v>
      </c>
      <c r="C915" s="127" t="s">
        <v>76</v>
      </c>
      <c r="D915" s="127" t="s">
        <v>304</v>
      </c>
      <c r="E915" s="127" t="s">
        <v>236</v>
      </c>
      <c r="F915" s="127" t="s">
        <v>82</v>
      </c>
      <c r="G915" s="128">
        <f>10060+40+3000+20</f>
        <v>13120</v>
      </c>
      <c r="H915" s="141">
        <f t="shared" si="27"/>
        <v>0</v>
      </c>
      <c r="I915" s="128">
        <f>10060+40+3000+20</f>
        <v>13120</v>
      </c>
    </row>
    <row r="916" spans="1:9" ht="24" customHeight="1" x14ac:dyDescent="0.2">
      <c r="A916" s="117" t="s">
        <v>38</v>
      </c>
      <c r="B916" s="118" t="s">
        <v>393</v>
      </c>
      <c r="C916" s="118" t="s">
        <v>76</v>
      </c>
      <c r="D916" s="118" t="s">
        <v>304</v>
      </c>
      <c r="E916" s="118" t="s">
        <v>237</v>
      </c>
      <c r="F916" s="118"/>
      <c r="G916" s="119">
        <f>G917+G919</f>
        <v>2056</v>
      </c>
      <c r="H916" s="141">
        <f t="shared" si="27"/>
        <v>0</v>
      </c>
      <c r="I916" s="119">
        <f>I917+I919</f>
        <v>2056</v>
      </c>
    </row>
    <row r="917" spans="1:9" ht="12.75" customHeight="1" x14ac:dyDescent="0.2">
      <c r="A917" s="126" t="s">
        <v>303</v>
      </c>
      <c r="B917" s="127" t="s">
        <v>393</v>
      </c>
      <c r="C917" s="127" t="s">
        <v>76</v>
      </c>
      <c r="D917" s="127" t="s">
        <v>304</v>
      </c>
      <c r="E917" s="127" t="s">
        <v>237</v>
      </c>
      <c r="F917" s="127" t="s">
        <v>84</v>
      </c>
      <c r="G917" s="128">
        <f>G918</f>
        <v>2018</v>
      </c>
      <c r="H917" s="141">
        <f t="shared" si="27"/>
        <v>0</v>
      </c>
      <c r="I917" s="128">
        <f>I918</f>
        <v>2018</v>
      </c>
    </row>
    <row r="918" spans="1:9" ht="12.75" customHeight="1" x14ac:dyDescent="0.2">
      <c r="A918" s="126" t="s">
        <v>85</v>
      </c>
      <c r="B918" s="127" t="s">
        <v>393</v>
      </c>
      <c r="C918" s="127" t="s">
        <v>76</v>
      </c>
      <c r="D918" s="127" t="s">
        <v>304</v>
      </c>
      <c r="E918" s="127" t="s">
        <v>237</v>
      </c>
      <c r="F918" s="127" t="s">
        <v>86</v>
      </c>
      <c r="G918" s="128">
        <f>294+70+30+1008+70+50+496</f>
        <v>2018</v>
      </c>
      <c r="H918" s="141">
        <f t="shared" si="27"/>
        <v>0</v>
      </c>
      <c r="I918" s="128">
        <f>294+70+30+1008+70+50+496</f>
        <v>2018</v>
      </c>
    </row>
    <row r="919" spans="1:9" ht="12.75" customHeight="1" x14ac:dyDescent="0.2">
      <c r="A919" s="126" t="s">
        <v>87</v>
      </c>
      <c r="B919" s="127" t="s">
        <v>393</v>
      </c>
      <c r="C919" s="127" t="s">
        <v>76</v>
      </c>
      <c r="D919" s="127" t="s">
        <v>304</v>
      </c>
      <c r="E919" s="127" t="s">
        <v>237</v>
      </c>
      <c r="F919" s="127" t="s">
        <v>88</v>
      </c>
      <c r="G919" s="128">
        <f>G920</f>
        <v>38</v>
      </c>
      <c r="H919" s="141">
        <f t="shared" si="27"/>
        <v>0</v>
      </c>
      <c r="I919" s="128">
        <f>I920</f>
        <v>38</v>
      </c>
    </row>
    <row r="920" spans="1:9" ht="12.75" customHeight="1" x14ac:dyDescent="0.2">
      <c r="A920" s="126" t="s">
        <v>519</v>
      </c>
      <c r="B920" s="127" t="s">
        <v>393</v>
      </c>
      <c r="C920" s="127" t="s">
        <v>76</v>
      </c>
      <c r="D920" s="127" t="s">
        <v>304</v>
      </c>
      <c r="E920" s="127" t="s">
        <v>237</v>
      </c>
      <c r="F920" s="127" t="s">
        <v>89</v>
      </c>
      <c r="G920" s="128">
        <v>38</v>
      </c>
      <c r="H920" s="141">
        <f t="shared" si="27"/>
        <v>0</v>
      </c>
      <c r="I920" s="128">
        <v>38</v>
      </c>
    </row>
    <row r="921" spans="1:9" x14ac:dyDescent="0.2">
      <c r="A921" s="50"/>
      <c r="B921" s="9"/>
      <c r="C921" s="9"/>
      <c r="D921" s="9"/>
      <c r="E921" s="9"/>
      <c r="F921" s="9"/>
    </row>
    <row r="922" spans="1:9" ht="15.75" x14ac:dyDescent="0.25">
      <c r="A922" s="191"/>
      <c r="B922" s="9"/>
      <c r="C922" s="9"/>
      <c r="D922" s="9"/>
      <c r="E922" s="9"/>
      <c r="F922" s="9"/>
    </row>
    <row r="923" spans="1:9" x14ac:dyDescent="0.2">
      <c r="A923" s="50"/>
      <c r="B923" s="9"/>
      <c r="C923" s="9"/>
      <c r="D923" s="9"/>
      <c r="E923" s="9"/>
      <c r="F923" s="9"/>
    </row>
    <row r="924" spans="1:9" x14ac:dyDescent="0.2">
      <c r="A924" s="50"/>
      <c r="B924" s="9"/>
      <c r="C924" s="9"/>
      <c r="D924" s="9"/>
      <c r="E924" s="9"/>
      <c r="F924" s="9"/>
    </row>
    <row r="925" spans="1:9" x14ac:dyDescent="0.2">
      <c r="A925" s="50"/>
      <c r="B925" s="9"/>
      <c r="C925" s="9"/>
      <c r="D925" s="9"/>
      <c r="E925" s="9"/>
      <c r="F925" s="9"/>
    </row>
    <row r="926" spans="1:9" x14ac:dyDescent="0.2">
      <c r="A926" s="50"/>
      <c r="B926" s="9"/>
      <c r="C926" s="9"/>
      <c r="D926" s="9"/>
      <c r="E926" s="9"/>
      <c r="F926" s="9"/>
    </row>
    <row r="927" spans="1:9" x14ac:dyDescent="0.2">
      <c r="A927" s="50"/>
      <c r="B927" s="9"/>
      <c r="C927" s="9"/>
      <c r="D927" s="9"/>
      <c r="E927" s="9"/>
      <c r="F927" s="9"/>
    </row>
    <row r="928" spans="1:9" x14ac:dyDescent="0.2">
      <c r="A928" s="50"/>
      <c r="B928" s="9"/>
      <c r="C928" s="9"/>
      <c r="D928" s="9"/>
      <c r="E928" s="9"/>
      <c r="F928" s="9"/>
    </row>
    <row r="929" spans="1:6" x14ac:dyDescent="0.2">
      <c r="A929" s="50"/>
      <c r="B929" s="9"/>
      <c r="C929" s="9"/>
      <c r="D929" s="9"/>
      <c r="E929" s="9"/>
      <c r="F929" s="9"/>
    </row>
    <row r="930" spans="1:6" x14ac:dyDescent="0.2">
      <c r="A930" s="50"/>
      <c r="B930" s="9"/>
      <c r="C930" s="9"/>
      <c r="D930" s="9"/>
      <c r="E930" s="9"/>
      <c r="F930" s="9"/>
    </row>
    <row r="931" spans="1:6" x14ac:dyDescent="0.2">
      <c r="A931" s="50"/>
      <c r="B931" s="9"/>
      <c r="C931" s="9"/>
      <c r="D931" s="9"/>
      <c r="E931" s="9"/>
      <c r="F931" s="9"/>
    </row>
    <row r="932" spans="1:6" x14ac:dyDescent="0.2">
      <c r="A932" s="50"/>
      <c r="B932" s="9"/>
      <c r="C932" s="9"/>
      <c r="D932" s="9"/>
      <c r="E932" s="9"/>
      <c r="F932" s="9"/>
    </row>
    <row r="933" spans="1:6" x14ac:dyDescent="0.2">
      <c r="A933" s="50"/>
      <c r="B933" s="9"/>
      <c r="C933" s="9"/>
      <c r="D933" s="9"/>
      <c r="E933" s="9"/>
      <c r="F933" s="9"/>
    </row>
    <row r="934" spans="1:6" x14ac:dyDescent="0.2">
      <c r="A934" s="50"/>
      <c r="B934" s="9"/>
      <c r="C934" s="9"/>
      <c r="D934" s="9"/>
      <c r="E934" s="9"/>
      <c r="F934" s="9"/>
    </row>
    <row r="935" spans="1:6" x14ac:dyDescent="0.2">
      <c r="A935" s="50"/>
      <c r="B935" s="9"/>
      <c r="C935" s="9"/>
      <c r="D935" s="9"/>
      <c r="E935" s="9"/>
      <c r="F935" s="9"/>
    </row>
    <row r="936" spans="1:6" x14ac:dyDescent="0.2">
      <c r="A936" s="50"/>
      <c r="B936" s="9"/>
      <c r="C936" s="9"/>
      <c r="D936" s="9"/>
      <c r="E936" s="9"/>
      <c r="F936" s="9"/>
    </row>
    <row r="937" spans="1:6" x14ac:dyDescent="0.2">
      <c r="A937" s="50"/>
      <c r="B937" s="9"/>
      <c r="C937" s="9"/>
      <c r="D937" s="9"/>
      <c r="E937" s="9"/>
      <c r="F937" s="9"/>
    </row>
    <row r="938" spans="1:6" x14ac:dyDescent="0.2">
      <c r="A938" s="50"/>
      <c r="B938" s="9"/>
      <c r="C938" s="9"/>
      <c r="D938" s="9"/>
      <c r="E938" s="9"/>
      <c r="F938" s="9"/>
    </row>
    <row r="939" spans="1:6" x14ac:dyDescent="0.2">
      <c r="A939" s="50"/>
      <c r="B939" s="9"/>
      <c r="C939" s="9"/>
      <c r="D939" s="9"/>
      <c r="E939" s="9"/>
      <c r="F939" s="9"/>
    </row>
    <row r="940" spans="1:6" x14ac:dyDescent="0.2">
      <c r="A940" s="50"/>
      <c r="B940" s="9"/>
      <c r="C940" s="9"/>
      <c r="D940" s="9"/>
      <c r="E940" s="9"/>
      <c r="F940" s="9"/>
    </row>
    <row r="941" spans="1:6" x14ac:dyDescent="0.2">
      <c r="A941" s="50"/>
      <c r="B941" s="9"/>
      <c r="C941" s="9"/>
      <c r="D941" s="9"/>
      <c r="E941" s="9"/>
      <c r="F941" s="9"/>
    </row>
    <row r="942" spans="1:6" x14ac:dyDescent="0.2">
      <c r="A942" s="50"/>
      <c r="B942" s="9"/>
      <c r="C942" s="9"/>
      <c r="D942" s="9"/>
      <c r="E942" s="9"/>
      <c r="F942" s="9"/>
    </row>
    <row r="943" spans="1:6" x14ac:dyDescent="0.2">
      <c r="A943" s="50"/>
      <c r="B943" s="9"/>
      <c r="C943" s="9"/>
      <c r="D943" s="9"/>
      <c r="E943" s="9"/>
      <c r="F943" s="9"/>
    </row>
    <row r="944" spans="1:6" x14ac:dyDescent="0.2">
      <c r="A944" s="50"/>
      <c r="B944" s="9"/>
      <c r="C944" s="9"/>
      <c r="D944" s="9"/>
      <c r="E944" s="9"/>
      <c r="F944" s="9"/>
    </row>
    <row r="945" spans="1:6" x14ac:dyDescent="0.2">
      <c r="A945" s="50"/>
      <c r="B945" s="9"/>
      <c r="C945" s="9"/>
      <c r="D945" s="9"/>
      <c r="E945" s="9"/>
      <c r="F945" s="9"/>
    </row>
    <row r="946" spans="1:6" x14ac:dyDescent="0.2">
      <c r="A946" s="50"/>
      <c r="B946" s="9"/>
      <c r="C946" s="9"/>
      <c r="D946" s="9"/>
      <c r="E946" s="9"/>
      <c r="F946" s="9"/>
    </row>
    <row r="947" spans="1:6" x14ac:dyDescent="0.2">
      <c r="A947" s="50"/>
      <c r="B947" s="9"/>
      <c r="C947" s="9"/>
      <c r="D947" s="9"/>
      <c r="E947" s="9"/>
      <c r="F947" s="9"/>
    </row>
    <row r="948" spans="1:6" x14ac:dyDescent="0.2">
      <c r="A948" s="50"/>
      <c r="B948" s="9"/>
      <c r="C948" s="9"/>
      <c r="D948" s="9"/>
      <c r="E948" s="9"/>
      <c r="F948" s="9"/>
    </row>
    <row r="949" spans="1:6" x14ac:dyDescent="0.2">
      <c r="A949" s="50"/>
      <c r="B949" s="9"/>
      <c r="C949" s="9"/>
      <c r="D949" s="9"/>
      <c r="E949" s="9"/>
      <c r="F949" s="9"/>
    </row>
    <row r="950" spans="1:6" x14ac:dyDescent="0.2">
      <c r="A950" s="50"/>
      <c r="B950" s="9"/>
      <c r="C950" s="9"/>
      <c r="D950" s="9"/>
      <c r="E950" s="9"/>
      <c r="F950" s="9"/>
    </row>
    <row r="951" spans="1:6" x14ac:dyDescent="0.2">
      <c r="A951" s="50"/>
      <c r="B951" s="9"/>
      <c r="C951" s="9"/>
      <c r="D951" s="9"/>
      <c r="E951" s="9"/>
      <c r="F951" s="9"/>
    </row>
    <row r="952" spans="1:6" x14ac:dyDescent="0.2">
      <c r="A952" s="50"/>
      <c r="B952" s="9"/>
      <c r="C952" s="9"/>
      <c r="D952" s="9"/>
      <c r="E952" s="9"/>
      <c r="F952" s="9"/>
    </row>
    <row r="953" spans="1:6" x14ac:dyDescent="0.2">
      <c r="A953" s="50"/>
      <c r="B953" s="9"/>
      <c r="C953" s="9"/>
      <c r="D953" s="9"/>
      <c r="E953" s="9"/>
      <c r="F953" s="9"/>
    </row>
    <row r="954" spans="1:6" x14ac:dyDescent="0.2">
      <c r="A954" s="50"/>
      <c r="B954" s="9"/>
      <c r="C954" s="9"/>
      <c r="D954" s="9"/>
      <c r="E954" s="9"/>
      <c r="F954" s="9"/>
    </row>
    <row r="955" spans="1:6" x14ac:dyDescent="0.2">
      <c r="A955" s="50"/>
      <c r="B955" s="9"/>
      <c r="C955" s="9"/>
      <c r="D955" s="9"/>
      <c r="E955" s="9"/>
      <c r="F955" s="9"/>
    </row>
    <row r="956" spans="1:6" x14ac:dyDescent="0.2">
      <c r="A956" s="50"/>
      <c r="B956" s="9"/>
      <c r="C956" s="9"/>
      <c r="D956" s="9"/>
      <c r="E956" s="9"/>
      <c r="F956" s="9"/>
    </row>
    <row r="957" spans="1:6" x14ac:dyDescent="0.2">
      <c r="A957" s="50"/>
      <c r="B957" s="9"/>
      <c r="C957" s="9"/>
      <c r="D957" s="9"/>
      <c r="E957" s="9"/>
      <c r="F957" s="9"/>
    </row>
    <row r="958" spans="1:6" x14ac:dyDescent="0.2">
      <c r="A958" s="50"/>
      <c r="B958" s="9"/>
      <c r="C958" s="9"/>
      <c r="D958" s="9"/>
      <c r="E958" s="9"/>
      <c r="F958" s="9"/>
    </row>
    <row r="959" spans="1:6" x14ac:dyDescent="0.2">
      <c r="A959" s="50"/>
      <c r="B959" s="9"/>
      <c r="C959" s="9"/>
      <c r="D959" s="9"/>
      <c r="E959" s="9"/>
      <c r="F959" s="9"/>
    </row>
    <row r="960" spans="1:6" x14ac:dyDescent="0.2">
      <c r="A960" s="50"/>
      <c r="B960" s="9"/>
      <c r="C960" s="9"/>
      <c r="D960" s="9"/>
      <c r="E960" s="9"/>
      <c r="F960" s="9"/>
    </row>
    <row r="961" spans="1:6" x14ac:dyDescent="0.2">
      <c r="A961" s="50"/>
      <c r="B961" s="9"/>
      <c r="C961" s="9"/>
      <c r="D961" s="9"/>
      <c r="E961" s="9"/>
      <c r="F961" s="9"/>
    </row>
    <row r="962" spans="1:6" x14ac:dyDescent="0.2">
      <c r="A962" s="50"/>
      <c r="B962" s="9"/>
      <c r="C962" s="9"/>
      <c r="D962" s="9"/>
      <c r="E962" s="9"/>
      <c r="F962" s="9"/>
    </row>
    <row r="963" spans="1:6" x14ac:dyDescent="0.2">
      <c r="A963" s="50"/>
      <c r="B963" s="9"/>
      <c r="C963" s="9"/>
      <c r="D963" s="9"/>
      <c r="E963" s="9"/>
      <c r="F963" s="9"/>
    </row>
    <row r="964" spans="1:6" x14ac:dyDescent="0.2">
      <c r="A964" s="50"/>
      <c r="B964" s="9"/>
      <c r="C964" s="9"/>
      <c r="D964" s="9"/>
      <c r="E964" s="9"/>
      <c r="F964" s="9"/>
    </row>
    <row r="965" spans="1:6" x14ac:dyDescent="0.2">
      <c r="A965" s="50"/>
      <c r="B965" s="9"/>
      <c r="C965" s="9"/>
      <c r="D965" s="9"/>
      <c r="E965" s="9"/>
      <c r="F965" s="9"/>
    </row>
    <row r="966" spans="1:6" x14ac:dyDescent="0.2">
      <c r="A966" s="50"/>
      <c r="B966" s="9"/>
      <c r="C966" s="9"/>
      <c r="D966" s="9"/>
      <c r="E966" s="9"/>
      <c r="F966" s="9"/>
    </row>
    <row r="967" spans="1:6" x14ac:dyDescent="0.2">
      <c r="A967" s="50"/>
      <c r="B967" s="9"/>
      <c r="C967" s="9"/>
      <c r="D967" s="9"/>
      <c r="E967" s="9"/>
      <c r="F967" s="9"/>
    </row>
    <row r="968" spans="1:6" x14ac:dyDescent="0.2">
      <c r="A968" s="50"/>
      <c r="B968" s="9"/>
      <c r="C968" s="9"/>
      <c r="D968" s="9"/>
      <c r="E968" s="9"/>
      <c r="F968" s="9"/>
    </row>
    <row r="969" spans="1:6" x14ac:dyDescent="0.2">
      <c r="A969" s="50"/>
      <c r="B969" s="9"/>
      <c r="C969" s="9"/>
      <c r="D969" s="9"/>
      <c r="E969" s="9"/>
      <c r="F969" s="9"/>
    </row>
    <row r="970" spans="1:6" x14ac:dyDescent="0.2">
      <c r="A970" s="50"/>
      <c r="B970" s="9"/>
      <c r="C970" s="9"/>
      <c r="D970" s="9"/>
      <c r="E970" s="9"/>
      <c r="F970" s="9"/>
    </row>
    <row r="971" spans="1:6" x14ac:dyDescent="0.2">
      <c r="A971" s="50"/>
      <c r="B971" s="9"/>
      <c r="C971" s="9"/>
      <c r="D971" s="9"/>
      <c r="E971" s="9"/>
      <c r="F971" s="9"/>
    </row>
    <row r="972" spans="1:6" x14ac:dyDescent="0.2">
      <c r="A972" s="50"/>
      <c r="B972" s="9"/>
      <c r="C972" s="9"/>
      <c r="D972" s="9"/>
      <c r="E972" s="9"/>
      <c r="F972" s="9"/>
    </row>
    <row r="973" spans="1:6" x14ac:dyDescent="0.2">
      <c r="A973" s="50"/>
      <c r="B973" s="9"/>
      <c r="C973" s="9"/>
      <c r="D973" s="9"/>
      <c r="E973" s="9"/>
      <c r="F973" s="9"/>
    </row>
    <row r="974" spans="1:6" x14ac:dyDescent="0.2">
      <c r="A974" s="50"/>
      <c r="B974" s="9"/>
      <c r="C974" s="9"/>
      <c r="D974" s="9"/>
      <c r="E974" s="9"/>
      <c r="F974" s="9"/>
    </row>
    <row r="975" spans="1:6" x14ac:dyDescent="0.2">
      <c r="A975" s="50"/>
      <c r="B975" s="9"/>
      <c r="C975" s="9"/>
      <c r="D975" s="9"/>
      <c r="E975" s="9"/>
      <c r="F975" s="9"/>
    </row>
    <row r="976" spans="1:6" x14ac:dyDescent="0.2">
      <c r="A976" s="50"/>
      <c r="B976" s="9"/>
      <c r="C976" s="9"/>
      <c r="D976" s="9"/>
      <c r="E976" s="9"/>
      <c r="F976" s="9"/>
    </row>
    <row r="977" spans="1:6" x14ac:dyDescent="0.2">
      <c r="A977" s="50"/>
      <c r="B977" s="9"/>
      <c r="C977" s="9"/>
      <c r="D977" s="9"/>
      <c r="E977" s="9"/>
      <c r="F977" s="9"/>
    </row>
    <row r="978" spans="1:6" x14ac:dyDescent="0.2">
      <c r="A978" s="50"/>
      <c r="B978" s="9"/>
      <c r="C978" s="9"/>
      <c r="D978" s="9"/>
      <c r="E978" s="9"/>
      <c r="F978" s="9"/>
    </row>
    <row r="979" spans="1:6" x14ac:dyDescent="0.2">
      <c r="A979" s="50"/>
      <c r="B979" s="9"/>
      <c r="C979" s="9"/>
      <c r="D979" s="9"/>
      <c r="E979" s="9"/>
      <c r="F979" s="9"/>
    </row>
    <row r="980" spans="1:6" x14ac:dyDescent="0.2">
      <c r="A980" s="50"/>
      <c r="B980" s="9"/>
      <c r="C980" s="9"/>
      <c r="D980" s="9"/>
      <c r="E980" s="9"/>
      <c r="F980" s="9"/>
    </row>
    <row r="981" spans="1:6" x14ac:dyDescent="0.2">
      <c r="A981" s="50"/>
      <c r="B981" s="9"/>
      <c r="C981" s="9"/>
      <c r="D981" s="9"/>
      <c r="E981" s="9"/>
      <c r="F981" s="9"/>
    </row>
    <row r="982" spans="1:6" x14ac:dyDescent="0.2">
      <c r="A982" s="50"/>
      <c r="B982" s="9"/>
      <c r="C982" s="9"/>
      <c r="D982" s="9"/>
      <c r="E982" s="9"/>
      <c r="F982" s="9"/>
    </row>
    <row r="983" spans="1:6" x14ac:dyDescent="0.2">
      <c r="A983" s="50"/>
      <c r="B983" s="9"/>
      <c r="C983" s="9"/>
      <c r="D983" s="9"/>
      <c r="E983" s="9"/>
      <c r="F983" s="9"/>
    </row>
    <row r="984" spans="1:6" x14ac:dyDescent="0.2">
      <c r="A984" s="50"/>
      <c r="B984" s="9"/>
      <c r="C984" s="9"/>
      <c r="D984" s="9"/>
      <c r="E984" s="9"/>
      <c r="F984" s="9"/>
    </row>
    <row r="985" spans="1:6" x14ac:dyDescent="0.2">
      <c r="A985" s="50"/>
      <c r="B985" s="9"/>
      <c r="C985" s="9"/>
      <c r="D985" s="9"/>
      <c r="E985" s="9"/>
      <c r="F985" s="9"/>
    </row>
    <row r="986" spans="1:6" x14ac:dyDescent="0.2">
      <c r="A986" s="50"/>
      <c r="B986" s="9"/>
      <c r="C986" s="9"/>
      <c r="D986" s="9"/>
      <c r="E986" s="9"/>
      <c r="F986" s="9"/>
    </row>
    <row r="987" spans="1:6" x14ac:dyDescent="0.2">
      <c r="A987" s="50"/>
      <c r="B987" s="9"/>
      <c r="C987" s="9"/>
      <c r="D987" s="9"/>
      <c r="E987" s="9"/>
      <c r="F987" s="9"/>
    </row>
    <row r="988" spans="1:6" x14ac:dyDescent="0.2">
      <c r="A988" s="50"/>
      <c r="B988" s="9"/>
      <c r="C988" s="9"/>
      <c r="D988" s="9"/>
      <c r="E988" s="9"/>
      <c r="F988" s="9"/>
    </row>
    <row r="989" spans="1:6" x14ac:dyDescent="0.2">
      <c r="A989" s="50"/>
      <c r="B989" s="9"/>
      <c r="C989" s="9"/>
      <c r="D989" s="9"/>
      <c r="E989" s="9"/>
      <c r="F989" s="9"/>
    </row>
    <row r="990" spans="1:6" x14ac:dyDescent="0.2">
      <c r="A990" s="50"/>
      <c r="B990" s="9"/>
      <c r="C990" s="9"/>
      <c r="D990" s="9"/>
      <c r="E990" s="9"/>
      <c r="F990" s="9"/>
    </row>
    <row r="991" spans="1:6" x14ac:dyDescent="0.2">
      <c r="A991" s="50"/>
      <c r="B991" s="9"/>
      <c r="C991" s="9"/>
      <c r="D991" s="9"/>
      <c r="E991" s="9"/>
      <c r="F991" s="9"/>
    </row>
    <row r="992" spans="1:6" x14ac:dyDescent="0.2">
      <c r="A992" s="50"/>
      <c r="B992" s="9"/>
      <c r="C992" s="9"/>
      <c r="D992" s="9"/>
      <c r="E992" s="9"/>
      <c r="F992" s="9"/>
    </row>
    <row r="993" spans="1:6" x14ac:dyDescent="0.2">
      <c r="A993" s="50"/>
      <c r="B993" s="9"/>
      <c r="C993" s="9"/>
      <c r="D993" s="9"/>
      <c r="E993" s="9"/>
      <c r="F993" s="9"/>
    </row>
    <row r="994" spans="1:6" x14ac:dyDescent="0.2">
      <c r="A994" s="50"/>
      <c r="B994" s="9"/>
      <c r="C994" s="9"/>
      <c r="D994" s="9"/>
      <c r="E994" s="9"/>
      <c r="F994" s="9"/>
    </row>
    <row r="995" spans="1:6" x14ac:dyDescent="0.2">
      <c r="A995" s="50"/>
      <c r="B995" s="9"/>
      <c r="C995" s="9"/>
      <c r="D995" s="9"/>
      <c r="E995" s="9"/>
      <c r="F995" s="9"/>
    </row>
    <row r="996" spans="1:6" x14ac:dyDescent="0.2">
      <c r="A996" s="50"/>
      <c r="B996" s="9"/>
      <c r="C996" s="9"/>
      <c r="D996" s="9"/>
      <c r="E996" s="9"/>
      <c r="F996" s="9"/>
    </row>
    <row r="997" spans="1:6" x14ac:dyDescent="0.2">
      <c r="A997" s="50"/>
      <c r="B997" s="9"/>
      <c r="C997" s="9"/>
      <c r="D997" s="9"/>
      <c r="E997" s="9"/>
      <c r="F997" s="9"/>
    </row>
    <row r="998" spans="1:6" x14ac:dyDescent="0.2">
      <c r="A998" s="50"/>
      <c r="B998" s="9"/>
      <c r="C998" s="9"/>
      <c r="D998" s="9"/>
      <c r="E998" s="9"/>
      <c r="F998" s="9"/>
    </row>
    <row r="999" spans="1:6" x14ac:dyDescent="0.2">
      <c r="A999" s="50"/>
      <c r="B999" s="9"/>
      <c r="C999" s="9"/>
      <c r="D999" s="9"/>
      <c r="E999" s="9"/>
      <c r="F999" s="9"/>
    </row>
    <row r="1000" spans="1:6" x14ac:dyDescent="0.2">
      <c r="A1000" s="50"/>
      <c r="B1000" s="9"/>
      <c r="C1000" s="9"/>
      <c r="D1000" s="9"/>
      <c r="E1000" s="9"/>
      <c r="F1000" s="9"/>
    </row>
    <row r="1001" spans="1:6" x14ac:dyDescent="0.2">
      <c r="A1001" s="50"/>
      <c r="B1001" s="9"/>
      <c r="C1001" s="9"/>
      <c r="D1001" s="9"/>
      <c r="E1001" s="9"/>
      <c r="F1001" s="9"/>
    </row>
    <row r="1002" spans="1:6" x14ac:dyDescent="0.2">
      <c r="A1002" s="50"/>
      <c r="B1002" s="9"/>
      <c r="C1002" s="9"/>
      <c r="D1002" s="9"/>
    </row>
    <row r="1003" spans="1:6" x14ac:dyDescent="0.2">
      <c r="A1003" s="50"/>
      <c r="B1003" s="9"/>
      <c r="C1003" s="9"/>
      <c r="D1003" s="9"/>
    </row>
  </sheetData>
  <autoFilter ref="A20:I920"/>
  <mergeCells count="16">
    <mergeCell ref="A12:I12"/>
    <mergeCell ref="A11:I11"/>
    <mergeCell ref="A10:I10"/>
    <mergeCell ref="A16:F16"/>
    <mergeCell ref="A19:I19"/>
    <mergeCell ref="A17:I17"/>
    <mergeCell ref="A14:I14"/>
    <mergeCell ref="A13:I13"/>
    <mergeCell ref="A6:I6"/>
    <mergeCell ref="A7:I7"/>
    <mergeCell ref="A8:I8"/>
    <mergeCell ref="A1:I1"/>
    <mergeCell ref="A2:I2"/>
    <mergeCell ref="A3:I3"/>
    <mergeCell ref="A4:I4"/>
    <mergeCell ref="A5:I5"/>
  </mergeCells>
  <phoneticPr fontId="2" type="noConversion"/>
  <pageMargins left="0.59055118110236227" right="0.39370078740157483" top="0.39370078740157483" bottom="0.39370078740157483" header="0" footer="0"/>
  <pageSetup paperSize="9" scale="96" orientation="landscape" useFirstPageNumber="1" r:id="rId1"/>
  <headerFooter alignWithMargins="0">
    <oddFooter>&amp;C&amp;P</oddFooter>
  </headerFooter>
  <rowBreaks count="1" manualBreakCount="1">
    <brk id="803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66FF"/>
  </sheetPr>
  <dimension ref="A1:BP886"/>
  <sheetViews>
    <sheetView view="pageBreakPreview" topLeftCell="A880" zoomScale="140" zoomScaleNormal="100" zoomScaleSheetLayoutView="140" workbookViewId="0">
      <selection activeCell="A11" sqref="A11:H11"/>
    </sheetView>
  </sheetViews>
  <sheetFormatPr defaultRowHeight="12.75" x14ac:dyDescent="0.2"/>
  <cols>
    <col min="1" max="1" width="64" style="2" customWidth="1"/>
    <col min="2" max="2" width="8.28515625" style="21" customWidth="1"/>
    <col min="3" max="3" width="7.7109375" style="21" customWidth="1"/>
    <col min="4" max="4" width="7" style="21" customWidth="1"/>
    <col min="5" max="5" width="13.42578125" style="21" customWidth="1"/>
    <col min="6" max="6" width="9" style="21" customWidth="1"/>
    <col min="7" max="8" width="14.140625" style="31" customWidth="1"/>
    <col min="9" max="68" width="9.140625" style="31"/>
  </cols>
  <sheetData>
    <row r="1" spans="1:8" ht="15" customHeight="1" x14ac:dyDescent="0.25">
      <c r="A1" s="314" t="s">
        <v>781</v>
      </c>
      <c r="B1" s="314"/>
      <c r="C1" s="314"/>
      <c r="D1" s="314"/>
      <c r="E1" s="314"/>
      <c r="F1" s="314"/>
      <c r="G1" s="314"/>
      <c r="H1" s="314"/>
    </row>
    <row r="2" spans="1:8" ht="15" customHeight="1" x14ac:dyDescent="0.25">
      <c r="A2" s="314" t="s">
        <v>848</v>
      </c>
      <c r="B2" s="314"/>
      <c r="C2" s="314"/>
      <c r="D2" s="314"/>
      <c r="E2" s="314"/>
      <c r="F2" s="314"/>
      <c r="G2" s="314"/>
      <c r="H2" s="314"/>
    </row>
    <row r="3" spans="1:8" ht="15" customHeight="1" x14ac:dyDescent="0.25">
      <c r="A3" s="314" t="s">
        <v>847</v>
      </c>
      <c r="B3" s="314"/>
      <c r="C3" s="314"/>
      <c r="D3" s="314"/>
      <c r="E3" s="314"/>
      <c r="F3" s="314"/>
      <c r="G3" s="314"/>
      <c r="H3" s="314"/>
    </row>
    <row r="4" spans="1:8" ht="15" customHeight="1" x14ac:dyDescent="0.25">
      <c r="A4" s="314" t="s">
        <v>726</v>
      </c>
      <c r="B4" s="314"/>
      <c r="C4" s="314"/>
      <c r="D4" s="314"/>
      <c r="E4" s="314"/>
      <c r="F4" s="314"/>
      <c r="G4" s="314"/>
      <c r="H4" s="314"/>
    </row>
    <row r="5" spans="1:8" ht="15" customHeight="1" x14ac:dyDescent="0.25">
      <c r="A5" s="314" t="s">
        <v>727</v>
      </c>
      <c r="B5" s="314"/>
      <c r="C5" s="314"/>
      <c r="D5" s="314"/>
      <c r="E5" s="314"/>
      <c r="F5" s="314"/>
      <c r="G5" s="314"/>
      <c r="H5" s="314"/>
    </row>
    <row r="6" spans="1:8" ht="15" customHeight="1" x14ac:dyDescent="0.25">
      <c r="A6" s="314" t="s">
        <v>730</v>
      </c>
      <c r="B6" s="314"/>
      <c r="C6" s="314"/>
      <c r="D6" s="314"/>
      <c r="E6" s="314"/>
      <c r="F6" s="314"/>
      <c r="G6" s="314"/>
      <c r="H6" s="314"/>
    </row>
    <row r="7" spans="1:8" ht="15" customHeight="1" x14ac:dyDescent="0.25">
      <c r="A7" s="314" t="s">
        <v>729</v>
      </c>
      <c r="B7" s="314"/>
      <c r="C7" s="314"/>
      <c r="D7" s="314"/>
      <c r="E7" s="314"/>
      <c r="F7" s="314"/>
      <c r="G7" s="314"/>
      <c r="H7" s="314"/>
    </row>
    <row r="10" spans="1:8" ht="15" x14ac:dyDescent="0.25">
      <c r="A10" s="305" t="s">
        <v>783</v>
      </c>
      <c r="B10" s="305"/>
      <c r="C10" s="305"/>
      <c r="D10" s="305"/>
      <c r="E10" s="305"/>
      <c r="F10" s="305"/>
      <c r="G10" s="305"/>
      <c r="H10" s="305"/>
    </row>
    <row r="11" spans="1:8" ht="15" x14ac:dyDescent="0.25">
      <c r="A11" s="305" t="s">
        <v>849</v>
      </c>
      <c r="B11" s="305"/>
      <c r="C11" s="305"/>
      <c r="D11" s="305"/>
      <c r="E11" s="305"/>
      <c r="F11" s="305"/>
      <c r="G11" s="305"/>
      <c r="H11" s="305"/>
    </row>
    <row r="12" spans="1:8" ht="15" x14ac:dyDescent="0.25">
      <c r="A12" s="305" t="s">
        <v>725</v>
      </c>
      <c r="B12" s="305"/>
      <c r="C12" s="305"/>
      <c r="D12" s="305"/>
      <c r="E12" s="305"/>
      <c r="F12" s="305"/>
      <c r="G12" s="305"/>
      <c r="H12" s="305"/>
    </row>
    <row r="13" spans="1:8" ht="15" x14ac:dyDescent="0.25">
      <c r="A13" s="305" t="s">
        <v>110</v>
      </c>
      <c r="B13" s="305"/>
      <c r="C13" s="305"/>
      <c r="D13" s="305"/>
      <c r="E13" s="305"/>
      <c r="F13" s="305"/>
      <c r="G13" s="305"/>
      <c r="H13" s="305"/>
    </row>
    <row r="14" spans="1:8" ht="15" x14ac:dyDescent="0.25">
      <c r="A14" s="305" t="s">
        <v>537</v>
      </c>
      <c r="B14" s="305"/>
      <c r="C14" s="305"/>
      <c r="D14" s="305"/>
      <c r="E14" s="305"/>
      <c r="F14" s="305"/>
      <c r="G14" s="305"/>
      <c r="H14" s="305"/>
    </row>
    <row r="16" spans="1:8" ht="15.75" x14ac:dyDescent="0.25">
      <c r="A16" s="315"/>
      <c r="B16" s="315"/>
      <c r="C16" s="315"/>
      <c r="D16" s="315"/>
      <c r="E16" s="315"/>
      <c r="F16" s="315"/>
    </row>
    <row r="17" spans="1:8" ht="15.75" x14ac:dyDescent="0.25">
      <c r="A17" s="317" t="s">
        <v>800</v>
      </c>
      <c r="B17" s="317"/>
      <c r="C17" s="317"/>
      <c r="D17" s="317"/>
      <c r="E17" s="317"/>
      <c r="F17" s="317"/>
      <c r="G17" s="317"/>
      <c r="H17" s="317"/>
    </row>
    <row r="18" spans="1:8" ht="15.75" x14ac:dyDescent="0.25">
      <c r="A18" s="237"/>
      <c r="B18" s="237"/>
      <c r="C18" s="237"/>
      <c r="D18" s="237"/>
      <c r="E18" s="237"/>
      <c r="F18" s="237"/>
    </row>
    <row r="19" spans="1:8" x14ac:dyDescent="0.2">
      <c r="A19" s="316" t="s">
        <v>475</v>
      </c>
      <c r="B19" s="316"/>
      <c r="C19" s="316"/>
      <c r="D19" s="316"/>
      <c r="E19" s="316"/>
      <c r="F19" s="316"/>
      <c r="G19" s="316"/>
      <c r="H19" s="316"/>
    </row>
    <row r="20" spans="1:8" ht="38.25" customHeight="1" x14ac:dyDescent="0.2">
      <c r="A20" s="310" t="s">
        <v>111</v>
      </c>
      <c r="B20" s="310" t="s">
        <v>404</v>
      </c>
      <c r="C20" s="310" t="s">
        <v>33</v>
      </c>
      <c r="D20" s="310" t="s">
        <v>32</v>
      </c>
      <c r="E20" s="310" t="s">
        <v>112</v>
      </c>
      <c r="F20" s="310" t="s">
        <v>405</v>
      </c>
      <c r="G20" s="58" t="s">
        <v>162</v>
      </c>
      <c r="H20" s="58" t="s">
        <v>162</v>
      </c>
    </row>
    <row r="21" spans="1:8" x14ac:dyDescent="0.2">
      <c r="A21" s="311"/>
      <c r="B21" s="311"/>
      <c r="C21" s="311"/>
      <c r="D21" s="311"/>
      <c r="E21" s="311"/>
      <c r="F21" s="311"/>
      <c r="G21" s="263" t="s">
        <v>790</v>
      </c>
      <c r="H21" s="58" t="s">
        <v>791</v>
      </c>
    </row>
    <row r="22" spans="1:8" ht="15.75" x14ac:dyDescent="0.25">
      <c r="A22" s="264" t="s">
        <v>114</v>
      </c>
      <c r="B22" s="20"/>
      <c r="C22" s="20"/>
      <c r="D22" s="20"/>
      <c r="E22" s="20"/>
      <c r="F22" s="20"/>
      <c r="G22" s="77">
        <f>G23+G190+G229+G268+G307+G360+G431+G500+G586+G696+G720+G749+G845+G871+G884</f>
        <v>4649341.9466400007</v>
      </c>
      <c r="H22" s="77">
        <f>H23+H190+H229+H268+H307+H360+H431+H500+H586+H696+H720+H749+H845+H871+H884</f>
        <v>4256858.7290000003</v>
      </c>
    </row>
    <row r="23" spans="1:8" s="193" customFormat="1" ht="15.75" x14ac:dyDescent="0.25">
      <c r="A23" s="265" t="s">
        <v>471</v>
      </c>
      <c r="B23" s="121">
        <v>598</v>
      </c>
      <c r="C23" s="121"/>
      <c r="D23" s="121"/>
      <c r="E23" s="121"/>
      <c r="F23" s="121"/>
      <c r="G23" s="122">
        <f>G24+G113+G128+G154+G174</f>
        <v>239765.89</v>
      </c>
      <c r="H23" s="122">
        <f>H24+H113+H128+H154+H174</f>
        <v>241664.09999999998</v>
      </c>
    </row>
    <row r="24" spans="1:8" s="193" customFormat="1" x14ac:dyDescent="0.2">
      <c r="A24" s="266" t="s">
        <v>115</v>
      </c>
      <c r="B24" s="118">
        <v>598</v>
      </c>
      <c r="C24" s="118" t="s">
        <v>76</v>
      </c>
      <c r="D24" s="118" t="s">
        <v>77</v>
      </c>
      <c r="E24" s="118"/>
      <c r="F24" s="118"/>
      <c r="G24" s="119">
        <f>G25+G31+G42+G48</f>
        <v>185685.89</v>
      </c>
      <c r="H24" s="119">
        <f>H25+H31+H42+H48</f>
        <v>184719.8</v>
      </c>
    </row>
    <row r="25" spans="1:8" s="193" customFormat="1" x14ac:dyDescent="0.2">
      <c r="A25" s="267" t="s">
        <v>74</v>
      </c>
      <c r="B25" s="132" t="s">
        <v>406</v>
      </c>
      <c r="C25" s="132" t="s">
        <v>76</v>
      </c>
      <c r="D25" s="132" t="s">
        <v>78</v>
      </c>
      <c r="E25" s="132" t="s">
        <v>213</v>
      </c>
      <c r="F25" s="132"/>
      <c r="G25" s="133">
        <f t="shared" ref="G25:H29" si="0">G26</f>
        <v>1870</v>
      </c>
      <c r="H25" s="133">
        <f t="shared" si="0"/>
        <v>1870</v>
      </c>
    </row>
    <row r="26" spans="1:8" s="193" customFormat="1" x14ac:dyDescent="0.2">
      <c r="A26" s="268" t="s">
        <v>306</v>
      </c>
      <c r="B26" s="118" t="s">
        <v>406</v>
      </c>
      <c r="C26" s="118" t="s">
        <v>76</v>
      </c>
      <c r="D26" s="118" t="s">
        <v>78</v>
      </c>
      <c r="E26" s="118" t="s">
        <v>214</v>
      </c>
      <c r="F26" s="118"/>
      <c r="G26" s="119">
        <f t="shared" si="0"/>
        <v>1870</v>
      </c>
      <c r="H26" s="119">
        <f t="shared" si="0"/>
        <v>1870</v>
      </c>
    </row>
    <row r="27" spans="1:8" s="193" customFormat="1" ht="24" x14ac:dyDescent="0.2">
      <c r="A27" s="269" t="s">
        <v>315</v>
      </c>
      <c r="B27" s="132">
        <v>598</v>
      </c>
      <c r="C27" s="132" t="s">
        <v>76</v>
      </c>
      <c r="D27" s="132" t="s">
        <v>78</v>
      </c>
      <c r="E27" s="132" t="s">
        <v>214</v>
      </c>
      <c r="F27" s="146"/>
      <c r="G27" s="151">
        <f t="shared" si="0"/>
        <v>1870</v>
      </c>
      <c r="H27" s="151">
        <f t="shared" si="0"/>
        <v>1870</v>
      </c>
    </row>
    <row r="28" spans="1:8" s="193" customFormat="1" ht="24" x14ac:dyDescent="0.2">
      <c r="A28" s="268" t="s">
        <v>305</v>
      </c>
      <c r="B28" s="118">
        <v>598</v>
      </c>
      <c r="C28" s="118" t="s">
        <v>76</v>
      </c>
      <c r="D28" s="118" t="s">
        <v>78</v>
      </c>
      <c r="E28" s="118" t="s">
        <v>215</v>
      </c>
      <c r="F28" s="118"/>
      <c r="G28" s="119">
        <f t="shared" si="0"/>
        <v>1870</v>
      </c>
      <c r="H28" s="119">
        <f t="shared" si="0"/>
        <v>1870</v>
      </c>
    </row>
    <row r="29" spans="1:8" s="193" customFormat="1" ht="36" x14ac:dyDescent="0.2">
      <c r="A29" s="270" t="s">
        <v>79</v>
      </c>
      <c r="B29" s="127" t="s">
        <v>406</v>
      </c>
      <c r="C29" s="127" t="s">
        <v>76</v>
      </c>
      <c r="D29" s="127" t="s">
        <v>78</v>
      </c>
      <c r="E29" s="127" t="s">
        <v>215</v>
      </c>
      <c r="F29" s="127" t="s">
        <v>80</v>
      </c>
      <c r="G29" s="128">
        <f t="shared" si="0"/>
        <v>1870</v>
      </c>
      <c r="H29" s="128">
        <f t="shared" si="0"/>
        <v>1870</v>
      </c>
    </row>
    <row r="30" spans="1:8" s="193" customFormat="1" x14ac:dyDescent="0.2">
      <c r="A30" s="270" t="s">
        <v>81</v>
      </c>
      <c r="B30" s="127" t="s">
        <v>406</v>
      </c>
      <c r="C30" s="127" t="s">
        <v>76</v>
      </c>
      <c r="D30" s="127" t="s">
        <v>78</v>
      </c>
      <c r="E30" s="127" t="s">
        <v>215</v>
      </c>
      <c r="F30" s="127" t="s">
        <v>82</v>
      </c>
      <c r="G30" s="128">
        <v>1870</v>
      </c>
      <c r="H30" s="128">
        <v>1870</v>
      </c>
    </row>
    <row r="31" spans="1:8" s="193" customFormat="1" ht="36" x14ac:dyDescent="0.2">
      <c r="A31" s="266" t="s">
        <v>314</v>
      </c>
      <c r="B31" s="118">
        <v>598</v>
      </c>
      <c r="C31" s="118" t="s">
        <v>76</v>
      </c>
      <c r="D31" s="118" t="s">
        <v>78</v>
      </c>
      <c r="E31" s="118"/>
      <c r="F31" s="118"/>
      <c r="G31" s="119">
        <f>G32</f>
        <v>86342</v>
      </c>
      <c r="H31" s="119">
        <f>H32</f>
        <v>86342</v>
      </c>
    </row>
    <row r="32" spans="1:8" s="193" customFormat="1" x14ac:dyDescent="0.2">
      <c r="A32" s="267" t="s">
        <v>74</v>
      </c>
      <c r="B32" s="132" t="s">
        <v>406</v>
      </c>
      <c r="C32" s="132" t="s">
        <v>76</v>
      </c>
      <c r="D32" s="132" t="s">
        <v>78</v>
      </c>
      <c r="E32" s="132" t="s">
        <v>216</v>
      </c>
      <c r="F32" s="132"/>
      <c r="G32" s="133">
        <f>G33</f>
        <v>86342</v>
      </c>
      <c r="H32" s="133">
        <f>H33</f>
        <v>86342</v>
      </c>
    </row>
    <row r="33" spans="1:8" s="193" customFormat="1" x14ac:dyDescent="0.2">
      <c r="A33" s="268" t="s">
        <v>306</v>
      </c>
      <c r="B33" s="118" t="s">
        <v>406</v>
      </c>
      <c r="C33" s="118" t="s">
        <v>76</v>
      </c>
      <c r="D33" s="118" t="s">
        <v>78</v>
      </c>
      <c r="E33" s="118" t="s">
        <v>217</v>
      </c>
      <c r="F33" s="132"/>
      <c r="G33" s="119">
        <f>G34+G37</f>
        <v>86342</v>
      </c>
      <c r="H33" s="119">
        <f>H34+H37</f>
        <v>86342</v>
      </c>
    </row>
    <row r="34" spans="1:8" s="193" customFormat="1" ht="24" x14ac:dyDescent="0.2">
      <c r="A34" s="268" t="s">
        <v>26</v>
      </c>
      <c r="B34" s="118" t="s">
        <v>406</v>
      </c>
      <c r="C34" s="118" t="s">
        <v>76</v>
      </c>
      <c r="D34" s="118" t="s">
        <v>78</v>
      </c>
      <c r="E34" s="118" t="s">
        <v>218</v>
      </c>
      <c r="F34" s="118"/>
      <c r="G34" s="119">
        <f>G35</f>
        <v>67890</v>
      </c>
      <c r="H34" s="119">
        <f>H35</f>
        <v>67890</v>
      </c>
    </row>
    <row r="35" spans="1:8" s="193" customFormat="1" ht="36" x14ac:dyDescent="0.2">
      <c r="A35" s="270" t="s">
        <v>79</v>
      </c>
      <c r="B35" s="127" t="s">
        <v>406</v>
      </c>
      <c r="C35" s="127" t="s">
        <v>76</v>
      </c>
      <c r="D35" s="127" t="s">
        <v>78</v>
      </c>
      <c r="E35" s="127" t="s">
        <v>218</v>
      </c>
      <c r="F35" s="127" t="s">
        <v>80</v>
      </c>
      <c r="G35" s="128">
        <f>G36</f>
        <v>67890</v>
      </c>
      <c r="H35" s="128">
        <f>H36</f>
        <v>67890</v>
      </c>
    </row>
    <row r="36" spans="1:8" s="193" customFormat="1" x14ac:dyDescent="0.2">
      <c r="A36" s="270" t="s">
        <v>81</v>
      </c>
      <c r="B36" s="127" t="s">
        <v>406</v>
      </c>
      <c r="C36" s="127" t="s">
        <v>76</v>
      </c>
      <c r="D36" s="127" t="s">
        <v>78</v>
      </c>
      <c r="E36" s="127" t="s">
        <v>218</v>
      </c>
      <c r="F36" s="127" t="s">
        <v>82</v>
      </c>
      <c r="G36" s="128">
        <f>51220+200+15430+100+940</f>
        <v>67890</v>
      </c>
      <c r="H36" s="128">
        <f>51220+200+15430+100+940</f>
        <v>67890</v>
      </c>
    </row>
    <row r="37" spans="1:8" s="193" customFormat="1" x14ac:dyDescent="0.2">
      <c r="A37" s="266" t="s">
        <v>83</v>
      </c>
      <c r="B37" s="118" t="s">
        <v>406</v>
      </c>
      <c r="C37" s="118" t="s">
        <v>76</v>
      </c>
      <c r="D37" s="118" t="s">
        <v>78</v>
      </c>
      <c r="E37" s="118" t="s">
        <v>219</v>
      </c>
      <c r="F37" s="118"/>
      <c r="G37" s="119">
        <f>G38+G40</f>
        <v>18452</v>
      </c>
      <c r="H37" s="119">
        <f>H38+H40</f>
        <v>18452</v>
      </c>
    </row>
    <row r="38" spans="1:8" s="193" customFormat="1" x14ac:dyDescent="0.2">
      <c r="A38" s="270" t="s">
        <v>303</v>
      </c>
      <c r="B38" s="127" t="s">
        <v>406</v>
      </c>
      <c r="C38" s="127" t="s">
        <v>76</v>
      </c>
      <c r="D38" s="127" t="s">
        <v>78</v>
      </c>
      <c r="E38" s="127" t="s">
        <v>219</v>
      </c>
      <c r="F38" s="127" t="s">
        <v>84</v>
      </c>
      <c r="G38" s="128">
        <f>G39</f>
        <v>17812</v>
      </c>
      <c r="H38" s="128">
        <f>H39</f>
        <v>17812</v>
      </c>
    </row>
    <row r="39" spans="1:8" s="193" customFormat="1" ht="24" x14ac:dyDescent="0.2">
      <c r="A39" s="270" t="s">
        <v>85</v>
      </c>
      <c r="B39" s="127" t="s">
        <v>406</v>
      </c>
      <c r="C39" s="127" t="s">
        <v>76</v>
      </c>
      <c r="D39" s="127" t="s">
        <v>78</v>
      </c>
      <c r="E39" s="127" t="s">
        <v>219</v>
      </c>
      <c r="F39" s="127" t="s">
        <v>86</v>
      </c>
      <c r="G39" s="128">
        <v>17812</v>
      </c>
      <c r="H39" s="128">
        <v>17812</v>
      </c>
    </row>
    <row r="40" spans="1:8" s="193" customFormat="1" x14ac:dyDescent="0.2">
      <c r="A40" s="270" t="s">
        <v>87</v>
      </c>
      <c r="B40" s="127" t="s">
        <v>406</v>
      </c>
      <c r="C40" s="127" t="s">
        <v>76</v>
      </c>
      <c r="D40" s="127" t="s">
        <v>78</v>
      </c>
      <c r="E40" s="127" t="s">
        <v>219</v>
      </c>
      <c r="F40" s="127" t="s">
        <v>88</v>
      </c>
      <c r="G40" s="128">
        <f>G41</f>
        <v>640</v>
      </c>
      <c r="H40" s="128">
        <f>H41</f>
        <v>640</v>
      </c>
    </row>
    <row r="41" spans="1:8" s="193" customFormat="1" x14ac:dyDescent="0.2">
      <c r="A41" s="270" t="s">
        <v>519</v>
      </c>
      <c r="B41" s="127" t="s">
        <v>406</v>
      </c>
      <c r="C41" s="127" t="s">
        <v>76</v>
      </c>
      <c r="D41" s="127" t="s">
        <v>78</v>
      </c>
      <c r="E41" s="127" t="s">
        <v>219</v>
      </c>
      <c r="F41" s="127" t="s">
        <v>89</v>
      </c>
      <c r="G41" s="128">
        <v>640</v>
      </c>
      <c r="H41" s="128">
        <v>640</v>
      </c>
    </row>
    <row r="42" spans="1:8" s="193" customFormat="1" x14ac:dyDescent="0.2">
      <c r="A42" s="266" t="s">
        <v>319</v>
      </c>
      <c r="B42" s="118">
        <v>598</v>
      </c>
      <c r="C42" s="118" t="s">
        <v>76</v>
      </c>
      <c r="D42" s="118" t="s">
        <v>90</v>
      </c>
      <c r="E42" s="118"/>
      <c r="F42" s="118"/>
      <c r="G42" s="119">
        <f t="shared" ref="G42:H46" si="1">G43</f>
        <v>3000</v>
      </c>
      <c r="H42" s="119">
        <f t="shared" si="1"/>
        <v>3000</v>
      </c>
    </row>
    <row r="43" spans="1:8" s="193" customFormat="1" x14ac:dyDescent="0.2">
      <c r="A43" s="267" t="s">
        <v>74</v>
      </c>
      <c r="B43" s="132">
        <v>598</v>
      </c>
      <c r="C43" s="132" t="s">
        <v>76</v>
      </c>
      <c r="D43" s="132" t="s">
        <v>90</v>
      </c>
      <c r="E43" s="132" t="s">
        <v>216</v>
      </c>
      <c r="F43" s="132"/>
      <c r="G43" s="133">
        <f t="shared" si="1"/>
        <v>3000</v>
      </c>
      <c r="H43" s="133">
        <f t="shared" si="1"/>
        <v>3000</v>
      </c>
    </row>
    <row r="44" spans="1:8" s="193" customFormat="1" x14ac:dyDescent="0.2">
      <c r="A44" s="268" t="s">
        <v>306</v>
      </c>
      <c r="B44" s="118" t="s">
        <v>406</v>
      </c>
      <c r="C44" s="118" t="s">
        <v>76</v>
      </c>
      <c r="D44" s="118" t="s">
        <v>90</v>
      </c>
      <c r="E44" s="118" t="s">
        <v>217</v>
      </c>
      <c r="F44" s="118"/>
      <c r="G44" s="119">
        <f t="shared" si="1"/>
        <v>3000</v>
      </c>
      <c r="H44" s="119">
        <f t="shared" si="1"/>
        <v>3000</v>
      </c>
    </row>
    <row r="45" spans="1:8" s="193" customFormat="1" x14ac:dyDescent="0.2">
      <c r="A45" s="270" t="s">
        <v>91</v>
      </c>
      <c r="B45" s="127">
        <v>598</v>
      </c>
      <c r="C45" s="127" t="s">
        <v>76</v>
      </c>
      <c r="D45" s="127" t="s">
        <v>90</v>
      </c>
      <c r="E45" s="127" t="s">
        <v>323</v>
      </c>
      <c r="F45" s="127"/>
      <c r="G45" s="128">
        <f t="shared" si="1"/>
        <v>3000</v>
      </c>
      <c r="H45" s="128">
        <f t="shared" si="1"/>
        <v>3000</v>
      </c>
    </row>
    <row r="46" spans="1:8" s="193" customFormat="1" x14ac:dyDescent="0.2">
      <c r="A46" s="270" t="s">
        <v>87</v>
      </c>
      <c r="B46" s="127">
        <v>598</v>
      </c>
      <c r="C46" s="127" t="s">
        <v>76</v>
      </c>
      <c r="D46" s="127" t="s">
        <v>90</v>
      </c>
      <c r="E46" s="127" t="s">
        <v>323</v>
      </c>
      <c r="F46" s="127" t="s">
        <v>88</v>
      </c>
      <c r="G46" s="128">
        <f t="shared" si="1"/>
        <v>3000</v>
      </c>
      <c r="H46" s="128">
        <f t="shared" si="1"/>
        <v>3000</v>
      </c>
    </row>
    <row r="47" spans="1:8" s="193" customFormat="1" x14ac:dyDescent="0.2">
      <c r="A47" s="270" t="s">
        <v>92</v>
      </c>
      <c r="B47" s="127">
        <v>598</v>
      </c>
      <c r="C47" s="127" t="s">
        <v>76</v>
      </c>
      <c r="D47" s="127" t="s">
        <v>90</v>
      </c>
      <c r="E47" s="127" t="s">
        <v>323</v>
      </c>
      <c r="F47" s="127" t="s">
        <v>440</v>
      </c>
      <c r="G47" s="128">
        <v>3000</v>
      </c>
      <c r="H47" s="128">
        <v>3000</v>
      </c>
    </row>
    <row r="48" spans="1:8" s="193" customFormat="1" x14ac:dyDescent="0.2">
      <c r="A48" s="266" t="s">
        <v>320</v>
      </c>
      <c r="B48" s="118" t="s">
        <v>406</v>
      </c>
      <c r="C48" s="118" t="s">
        <v>76</v>
      </c>
      <c r="D48" s="118" t="s">
        <v>93</v>
      </c>
      <c r="E48" s="118"/>
      <c r="F48" s="118"/>
      <c r="G48" s="119">
        <f>G49+G76</f>
        <v>94473.89</v>
      </c>
      <c r="H48" s="119">
        <f>H49+H76</f>
        <v>93507.8</v>
      </c>
    </row>
    <row r="49" spans="1:8" s="193" customFormat="1" x14ac:dyDescent="0.2">
      <c r="A49" s="267" t="s">
        <v>74</v>
      </c>
      <c r="B49" s="132">
        <v>598</v>
      </c>
      <c r="C49" s="132" t="s">
        <v>76</v>
      </c>
      <c r="D49" s="132" t="s">
        <v>93</v>
      </c>
      <c r="E49" s="132" t="s">
        <v>216</v>
      </c>
      <c r="F49" s="132"/>
      <c r="G49" s="133">
        <f>G50</f>
        <v>56797</v>
      </c>
      <c r="H49" s="133">
        <f>H50</f>
        <v>56797</v>
      </c>
    </row>
    <row r="50" spans="1:8" s="193" customFormat="1" x14ac:dyDescent="0.2">
      <c r="A50" s="266" t="s">
        <v>306</v>
      </c>
      <c r="B50" s="118" t="s">
        <v>406</v>
      </c>
      <c r="C50" s="118" t="s">
        <v>76</v>
      </c>
      <c r="D50" s="118" t="s">
        <v>93</v>
      </c>
      <c r="E50" s="118" t="s">
        <v>217</v>
      </c>
      <c r="F50" s="118"/>
      <c r="G50" s="119">
        <f>G51+G69+G72</f>
        <v>56797</v>
      </c>
      <c r="H50" s="119">
        <f>H51+H69+H72</f>
        <v>56797</v>
      </c>
    </row>
    <row r="51" spans="1:8" s="193" customFormat="1" x14ac:dyDescent="0.2">
      <c r="A51" s="271" t="s">
        <v>490</v>
      </c>
      <c r="B51" s="146" t="s">
        <v>406</v>
      </c>
      <c r="C51" s="146" t="s">
        <v>76</v>
      </c>
      <c r="D51" s="146" t="s">
        <v>93</v>
      </c>
      <c r="E51" s="146" t="s">
        <v>217</v>
      </c>
      <c r="F51" s="132"/>
      <c r="G51" s="151">
        <f>G52+G59+G62</f>
        <v>53797</v>
      </c>
      <c r="H51" s="151">
        <f>H52+H59+H62</f>
        <v>53797</v>
      </c>
    </row>
    <row r="52" spans="1:8" s="193" customFormat="1" ht="24" x14ac:dyDescent="0.2">
      <c r="A52" s="266" t="s">
        <v>548</v>
      </c>
      <c r="B52" s="118" t="s">
        <v>406</v>
      </c>
      <c r="C52" s="118" t="s">
        <v>76</v>
      </c>
      <c r="D52" s="118" t="s">
        <v>93</v>
      </c>
      <c r="E52" s="118" t="s">
        <v>324</v>
      </c>
      <c r="F52" s="118"/>
      <c r="G52" s="119">
        <f>G53+G55+G57</f>
        <v>42202</v>
      </c>
      <c r="H52" s="119">
        <f>H53+H55+H57</f>
        <v>42202</v>
      </c>
    </row>
    <row r="53" spans="1:8" s="193" customFormat="1" ht="36" x14ac:dyDescent="0.2">
      <c r="A53" s="270" t="s">
        <v>79</v>
      </c>
      <c r="B53" s="127" t="s">
        <v>406</v>
      </c>
      <c r="C53" s="127" t="s">
        <v>76</v>
      </c>
      <c r="D53" s="127" t="s">
        <v>93</v>
      </c>
      <c r="E53" s="127" t="s">
        <v>324</v>
      </c>
      <c r="F53" s="127" t="s">
        <v>80</v>
      </c>
      <c r="G53" s="128">
        <f>G54</f>
        <v>34260</v>
      </c>
      <c r="H53" s="128">
        <f>H54</f>
        <v>34260</v>
      </c>
    </row>
    <row r="54" spans="1:8" s="193" customFormat="1" x14ac:dyDescent="0.2">
      <c r="A54" s="270" t="s">
        <v>491</v>
      </c>
      <c r="B54" s="127" t="s">
        <v>406</v>
      </c>
      <c r="C54" s="127" t="s">
        <v>76</v>
      </c>
      <c r="D54" s="127" t="s">
        <v>93</v>
      </c>
      <c r="E54" s="127" t="s">
        <v>324</v>
      </c>
      <c r="F54" s="127" t="s">
        <v>492</v>
      </c>
      <c r="G54" s="128">
        <f>26240+100+7920</f>
        <v>34260</v>
      </c>
      <c r="H54" s="128">
        <f>26240+100+7920</f>
        <v>34260</v>
      </c>
    </row>
    <row r="55" spans="1:8" s="193" customFormat="1" x14ac:dyDescent="0.2">
      <c r="A55" s="270" t="s">
        <v>303</v>
      </c>
      <c r="B55" s="127" t="s">
        <v>406</v>
      </c>
      <c r="C55" s="127" t="s">
        <v>76</v>
      </c>
      <c r="D55" s="127" t="s">
        <v>93</v>
      </c>
      <c r="E55" s="127" t="s">
        <v>324</v>
      </c>
      <c r="F55" s="127" t="s">
        <v>84</v>
      </c>
      <c r="G55" s="128">
        <f>G56</f>
        <v>7692</v>
      </c>
      <c r="H55" s="128">
        <f>H56</f>
        <v>7692</v>
      </c>
    </row>
    <row r="56" spans="1:8" s="193" customFormat="1" ht="24" x14ac:dyDescent="0.2">
      <c r="A56" s="270" t="s">
        <v>85</v>
      </c>
      <c r="B56" s="127" t="s">
        <v>406</v>
      </c>
      <c r="C56" s="127" t="s">
        <v>76</v>
      </c>
      <c r="D56" s="127" t="s">
        <v>93</v>
      </c>
      <c r="E56" s="127" t="s">
        <v>324</v>
      </c>
      <c r="F56" s="127" t="s">
        <v>86</v>
      </c>
      <c r="G56" s="128">
        <f>130+1400+50+100+6012</f>
        <v>7692</v>
      </c>
      <c r="H56" s="128">
        <f>130+1400+50+100+6012</f>
        <v>7692</v>
      </c>
    </row>
    <row r="57" spans="1:8" s="193" customFormat="1" x14ac:dyDescent="0.2">
      <c r="A57" s="270" t="s">
        <v>87</v>
      </c>
      <c r="B57" s="127" t="s">
        <v>406</v>
      </c>
      <c r="C57" s="127" t="s">
        <v>76</v>
      </c>
      <c r="D57" s="127" t="s">
        <v>93</v>
      </c>
      <c r="E57" s="127" t="s">
        <v>324</v>
      </c>
      <c r="F57" s="127" t="s">
        <v>88</v>
      </c>
      <c r="G57" s="128">
        <f>G58</f>
        <v>250</v>
      </c>
      <c r="H57" s="128">
        <f>H58</f>
        <v>250</v>
      </c>
    </row>
    <row r="58" spans="1:8" s="193" customFormat="1" x14ac:dyDescent="0.2">
      <c r="A58" s="270" t="s">
        <v>519</v>
      </c>
      <c r="B58" s="127" t="s">
        <v>406</v>
      </c>
      <c r="C58" s="127" t="s">
        <v>76</v>
      </c>
      <c r="D58" s="127" t="s">
        <v>93</v>
      </c>
      <c r="E58" s="127" t="s">
        <v>324</v>
      </c>
      <c r="F58" s="127" t="s">
        <v>89</v>
      </c>
      <c r="G58" s="128">
        <v>250</v>
      </c>
      <c r="H58" s="128">
        <v>250</v>
      </c>
    </row>
    <row r="59" spans="1:8" s="193" customFormat="1" ht="24" x14ac:dyDescent="0.2">
      <c r="A59" s="266" t="s">
        <v>129</v>
      </c>
      <c r="B59" s="118" t="s">
        <v>406</v>
      </c>
      <c r="C59" s="118" t="s">
        <v>76</v>
      </c>
      <c r="D59" s="118" t="s">
        <v>93</v>
      </c>
      <c r="E59" s="118" t="s">
        <v>329</v>
      </c>
      <c r="F59" s="118"/>
      <c r="G59" s="119">
        <f>G60</f>
        <v>2880</v>
      </c>
      <c r="H59" s="119">
        <f>H60</f>
        <v>2880</v>
      </c>
    </row>
    <row r="60" spans="1:8" s="193" customFormat="1" ht="24" x14ac:dyDescent="0.2">
      <c r="A60" s="270" t="s">
        <v>104</v>
      </c>
      <c r="B60" s="127" t="s">
        <v>406</v>
      </c>
      <c r="C60" s="127" t="s">
        <v>76</v>
      </c>
      <c r="D60" s="127" t="s">
        <v>93</v>
      </c>
      <c r="E60" s="127" t="s">
        <v>329</v>
      </c>
      <c r="F60" s="127" t="s">
        <v>410</v>
      </c>
      <c r="G60" s="128">
        <f>G61</f>
        <v>2880</v>
      </c>
      <c r="H60" s="128">
        <f>H61</f>
        <v>2880</v>
      </c>
    </row>
    <row r="61" spans="1:8" s="193" customFormat="1" x14ac:dyDescent="0.2">
      <c r="A61" s="270" t="s">
        <v>105</v>
      </c>
      <c r="B61" s="127" t="s">
        <v>406</v>
      </c>
      <c r="C61" s="127" t="s">
        <v>76</v>
      </c>
      <c r="D61" s="127" t="s">
        <v>93</v>
      </c>
      <c r="E61" s="127" t="s">
        <v>329</v>
      </c>
      <c r="F61" s="127" t="s">
        <v>428</v>
      </c>
      <c r="G61" s="128">
        <v>2880</v>
      </c>
      <c r="H61" s="128">
        <v>2880</v>
      </c>
    </row>
    <row r="62" spans="1:8" s="193" customFormat="1" x14ac:dyDescent="0.2">
      <c r="A62" s="266" t="s">
        <v>801</v>
      </c>
      <c r="B62" s="118" t="s">
        <v>406</v>
      </c>
      <c r="C62" s="118" t="s">
        <v>76</v>
      </c>
      <c r="D62" s="118" t="s">
        <v>93</v>
      </c>
      <c r="E62" s="118" t="s">
        <v>330</v>
      </c>
      <c r="F62" s="118"/>
      <c r="G62" s="119">
        <f>G63+G65+G67</f>
        <v>8715</v>
      </c>
      <c r="H62" s="119">
        <f>H63+H65+H67</f>
        <v>8715</v>
      </c>
    </row>
    <row r="63" spans="1:8" s="193" customFormat="1" ht="36" x14ac:dyDescent="0.2">
      <c r="A63" s="270" t="s">
        <v>79</v>
      </c>
      <c r="B63" s="127" t="s">
        <v>406</v>
      </c>
      <c r="C63" s="127" t="s">
        <v>76</v>
      </c>
      <c r="D63" s="127" t="s">
        <v>93</v>
      </c>
      <c r="E63" s="127" t="s">
        <v>330</v>
      </c>
      <c r="F63" s="127" t="s">
        <v>80</v>
      </c>
      <c r="G63" s="128">
        <f>G64</f>
        <v>8365</v>
      </c>
      <c r="H63" s="128">
        <f>H64</f>
        <v>8365</v>
      </c>
    </row>
    <row r="64" spans="1:8" s="193" customFormat="1" x14ac:dyDescent="0.2">
      <c r="A64" s="270" t="s">
        <v>491</v>
      </c>
      <c r="B64" s="127" t="s">
        <v>406</v>
      </c>
      <c r="C64" s="127" t="s">
        <v>76</v>
      </c>
      <c r="D64" s="127" t="s">
        <v>93</v>
      </c>
      <c r="E64" s="127" t="s">
        <v>330</v>
      </c>
      <c r="F64" s="127" t="s">
        <v>492</v>
      </c>
      <c r="G64" s="128">
        <f>6305+12+1903+25+120</f>
        <v>8365</v>
      </c>
      <c r="H64" s="128">
        <f>6305+12+1903+25+120</f>
        <v>8365</v>
      </c>
    </row>
    <row r="65" spans="1:8" s="193" customFormat="1" x14ac:dyDescent="0.2">
      <c r="A65" s="270" t="s">
        <v>303</v>
      </c>
      <c r="B65" s="127" t="s">
        <v>406</v>
      </c>
      <c r="C65" s="127" t="s">
        <v>76</v>
      </c>
      <c r="D65" s="127" t="s">
        <v>93</v>
      </c>
      <c r="E65" s="127" t="s">
        <v>330</v>
      </c>
      <c r="F65" s="127" t="s">
        <v>84</v>
      </c>
      <c r="G65" s="128">
        <f>G66</f>
        <v>335</v>
      </c>
      <c r="H65" s="128">
        <f>H66</f>
        <v>335</v>
      </c>
    </row>
    <row r="66" spans="1:8" s="193" customFormat="1" ht="24" x14ac:dyDescent="0.2">
      <c r="A66" s="270" t="s">
        <v>85</v>
      </c>
      <c r="B66" s="127" t="s">
        <v>406</v>
      </c>
      <c r="C66" s="127" t="s">
        <v>76</v>
      </c>
      <c r="D66" s="127" t="s">
        <v>93</v>
      </c>
      <c r="E66" s="127" t="s">
        <v>330</v>
      </c>
      <c r="F66" s="127" t="s">
        <v>86</v>
      </c>
      <c r="G66" s="128">
        <f>10+30+185+40+70</f>
        <v>335</v>
      </c>
      <c r="H66" s="128">
        <f>10+30+185+40+70</f>
        <v>335</v>
      </c>
    </row>
    <row r="67" spans="1:8" s="193" customFormat="1" x14ac:dyDescent="0.2">
      <c r="A67" s="270" t="s">
        <v>87</v>
      </c>
      <c r="B67" s="127" t="s">
        <v>406</v>
      </c>
      <c r="C67" s="127" t="s">
        <v>76</v>
      </c>
      <c r="D67" s="127" t="s">
        <v>93</v>
      </c>
      <c r="E67" s="127" t="s">
        <v>330</v>
      </c>
      <c r="F67" s="127" t="s">
        <v>88</v>
      </c>
      <c r="G67" s="128">
        <f>G68</f>
        <v>15</v>
      </c>
      <c r="H67" s="128">
        <f>H68</f>
        <v>15</v>
      </c>
    </row>
    <row r="68" spans="1:8" s="193" customFormat="1" x14ac:dyDescent="0.2">
      <c r="A68" s="270" t="s">
        <v>519</v>
      </c>
      <c r="B68" s="127" t="s">
        <v>406</v>
      </c>
      <c r="C68" s="127" t="s">
        <v>76</v>
      </c>
      <c r="D68" s="127" t="s">
        <v>93</v>
      </c>
      <c r="E68" s="127" t="s">
        <v>330</v>
      </c>
      <c r="F68" s="127" t="s">
        <v>89</v>
      </c>
      <c r="G68" s="128">
        <v>15</v>
      </c>
      <c r="H68" s="128">
        <v>15</v>
      </c>
    </row>
    <row r="69" spans="1:8" s="193" customFormat="1" x14ac:dyDescent="0.2">
      <c r="A69" s="266" t="s">
        <v>132</v>
      </c>
      <c r="B69" s="118" t="s">
        <v>406</v>
      </c>
      <c r="C69" s="118" t="s">
        <v>76</v>
      </c>
      <c r="D69" s="118" t="s">
        <v>93</v>
      </c>
      <c r="E69" s="118" t="s">
        <v>133</v>
      </c>
      <c r="F69" s="118"/>
      <c r="G69" s="141">
        <f>G70</f>
        <v>1000</v>
      </c>
      <c r="H69" s="141">
        <f>H70</f>
        <v>1000</v>
      </c>
    </row>
    <row r="70" spans="1:8" s="193" customFormat="1" x14ac:dyDescent="0.2">
      <c r="A70" s="270" t="s">
        <v>87</v>
      </c>
      <c r="B70" s="127" t="s">
        <v>406</v>
      </c>
      <c r="C70" s="127" t="s">
        <v>76</v>
      </c>
      <c r="D70" s="127" t="s">
        <v>93</v>
      </c>
      <c r="E70" s="127" t="s">
        <v>133</v>
      </c>
      <c r="F70" s="127" t="s">
        <v>88</v>
      </c>
      <c r="G70" s="128">
        <f>G71</f>
        <v>1000</v>
      </c>
      <c r="H70" s="128">
        <f>H71</f>
        <v>1000</v>
      </c>
    </row>
    <row r="71" spans="1:8" s="193" customFormat="1" x14ac:dyDescent="0.2">
      <c r="A71" s="270" t="s">
        <v>519</v>
      </c>
      <c r="B71" s="127" t="s">
        <v>406</v>
      </c>
      <c r="C71" s="127" t="s">
        <v>76</v>
      </c>
      <c r="D71" s="127" t="s">
        <v>93</v>
      </c>
      <c r="E71" s="127" t="s">
        <v>133</v>
      </c>
      <c r="F71" s="127" t="s">
        <v>89</v>
      </c>
      <c r="G71" s="128">
        <v>1000</v>
      </c>
      <c r="H71" s="128">
        <v>1000</v>
      </c>
    </row>
    <row r="72" spans="1:8" s="193" customFormat="1" x14ac:dyDescent="0.2">
      <c r="A72" s="266" t="s">
        <v>321</v>
      </c>
      <c r="B72" s="118" t="s">
        <v>406</v>
      </c>
      <c r="C72" s="118" t="s">
        <v>76</v>
      </c>
      <c r="D72" s="118" t="s">
        <v>93</v>
      </c>
      <c r="E72" s="149" t="s">
        <v>346</v>
      </c>
      <c r="F72" s="118"/>
      <c r="G72" s="141">
        <f>G73</f>
        <v>2000</v>
      </c>
      <c r="H72" s="141">
        <f>H73</f>
        <v>2000</v>
      </c>
    </row>
    <row r="73" spans="1:8" s="193" customFormat="1" x14ac:dyDescent="0.2">
      <c r="A73" s="270" t="s">
        <v>87</v>
      </c>
      <c r="B73" s="127" t="s">
        <v>406</v>
      </c>
      <c r="C73" s="127" t="s">
        <v>76</v>
      </c>
      <c r="D73" s="127" t="s">
        <v>93</v>
      </c>
      <c r="E73" s="137" t="s">
        <v>346</v>
      </c>
      <c r="F73" s="127" t="s">
        <v>88</v>
      </c>
      <c r="G73" s="142">
        <f>G74+G75</f>
        <v>2000</v>
      </c>
      <c r="H73" s="142">
        <f>H74+H75</f>
        <v>2000</v>
      </c>
    </row>
    <row r="74" spans="1:8" s="193" customFormat="1" x14ac:dyDescent="0.2">
      <c r="A74" s="270" t="s">
        <v>151</v>
      </c>
      <c r="B74" s="127" t="s">
        <v>406</v>
      </c>
      <c r="C74" s="127" t="s">
        <v>76</v>
      </c>
      <c r="D74" s="127" t="s">
        <v>93</v>
      </c>
      <c r="E74" s="137" t="s">
        <v>346</v>
      </c>
      <c r="F74" s="127" t="s">
        <v>155</v>
      </c>
      <c r="G74" s="142">
        <v>1950</v>
      </c>
      <c r="H74" s="142">
        <v>1950</v>
      </c>
    </row>
    <row r="75" spans="1:8" s="193" customFormat="1" x14ac:dyDescent="0.2">
      <c r="A75" s="270" t="s">
        <v>519</v>
      </c>
      <c r="B75" s="127" t="s">
        <v>406</v>
      </c>
      <c r="C75" s="127" t="s">
        <v>76</v>
      </c>
      <c r="D75" s="127" t="s">
        <v>93</v>
      </c>
      <c r="E75" s="137" t="s">
        <v>346</v>
      </c>
      <c r="F75" s="127" t="s">
        <v>89</v>
      </c>
      <c r="G75" s="142">
        <v>50</v>
      </c>
      <c r="H75" s="142">
        <v>50</v>
      </c>
    </row>
    <row r="76" spans="1:8" s="193" customFormat="1" ht="40.5" x14ac:dyDescent="0.25">
      <c r="A76" s="272" t="s">
        <v>549</v>
      </c>
      <c r="B76" s="121" t="s">
        <v>406</v>
      </c>
      <c r="C76" s="121" t="s">
        <v>76</v>
      </c>
      <c r="D76" s="121" t="s">
        <v>93</v>
      </c>
      <c r="E76" s="153" t="s">
        <v>220</v>
      </c>
      <c r="F76" s="154"/>
      <c r="G76" s="170">
        <f>G77+G90+G106</f>
        <v>37676.89</v>
      </c>
      <c r="H76" s="170">
        <f>H77+H90+H106</f>
        <v>36710.800000000003</v>
      </c>
    </row>
    <row r="77" spans="1:8" s="193" customFormat="1" ht="27" x14ac:dyDescent="0.25">
      <c r="A77" s="259" t="s">
        <v>550</v>
      </c>
      <c r="B77" s="121" t="s">
        <v>406</v>
      </c>
      <c r="C77" s="121" t="s">
        <v>76</v>
      </c>
      <c r="D77" s="121" t="s">
        <v>93</v>
      </c>
      <c r="E77" s="156" t="s">
        <v>178</v>
      </c>
      <c r="F77" s="154"/>
      <c r="G77" s="170">
        <f>G78+G81+G84+G87</f>
        <v>26682</v>
      </c>
      <c r="H77" s="170">
        <f>H78+H81+H84+H87</f>
        <v>26912</v>
      </c>
    </row>
    <row r="78" spans="1:8" s="193" customFormat="1" ht="24" x14ac:dyDescent="0.2">
      <c r="A78" s="169" t="s">
        <v>802</v>
      </c>
      <c r="B78" s="118" t="s">
        <v>406</v>
      </c>
      <c r="C78" s="118" t="s">
        <v>76</v>
      </c>
      <c r="D78" s="118" t="s">
        <v>93</v>
      </c>
      <c r="E78" s="149" t="s">
        <v>803</v>
      </c>
      <c r="F78" s="157"/>
      <c r="G78" s="122">
        <f>G79</f>
        <v>300</v>
      </c>
      <c r="H78" s="122">
        <f>H79</f>
        <v>330</v>
      </c>
    </row>
    <row r="79" spans="1:8" s="193" customFormat="1" x14ac:dyDescent="0.2">
      <c r="A79" s="270" t="s">
        <v>303</v>
      </c>
      <c r="B79" s="127" t="s">
        <v>406</v>
      </c>
      <c r="C79" s="127" t="s">
        <v>76</v>
      </c>
      <c r="D79" s="127" t="s">
        <v>93</v>
      </c>
      <c r="E79" s="137" t="s">
        <v>803</v>
      </c>
      <c r="F79" s="144">
        <v>200</v>
      </c>
      <c r="G79" s="119">
        <f>G80</f>
        <v>300</v>
      </c>
      <c r="H79" s="119">
        <f>H80</f>
        <v>330</v>
      </c>
    </row>
    <row r="80" spans="1:8" s="193" customFormat="1" ht="24" x14ac:dyDescent="0.2">
      <c r="A80" s="270" t="s">
        <v>85</v>
      </c>
      <c r="B80" s="127" t="s">
        <v>406</v>
      </c>
      <c r="C80" s="127" t="s">
        <v>76</v>
      </c>
      <c r="D80" s="127" t="s">
        <v>93</v>
      </c>
      <c r="E80" s="137" t="s">
        <v>803</v>
      </c>
      <c r="F80" s="144">
        <v>240</v>
      </c>
      <c r="G80" s="128">
        <v>300</v>
      </c>
      <c r="H80" s="128">
        <v>330</v>
      </c>
    </row>
    <row r="81" spans="1:8" s="193" customFormat="1" ht="24" x14ac:dyDescent="0.2">
      <c r="A81" s="266" t="s">
        <v>551</v>
      </c>
      <c r="B81" s="118" t="s">
        <v>406</v>
      </c>
      <c r="C81" s="118" t="s">
        <v>76</v>
      </c>
      <c r="D81" s="118" t="s">
        <v>93</v>
      </c>
      <c r="E81" s="149" t="s">
        <v>130</v>
      </c>
      <c r="F81" s="157"/>
      <c r="G81" s="119">
        <f>G82</f>
        <v>7140</v>
      </c>
      <c r="H81" s="119">
        <f>H82</f>
        <v>7140</v>
      </c>
    </row>
    <row r="82" spans="1:8" s="193" customFormat="1" x14ac:dyDescent="0.2">
      <c r="A82" s="270" t="s">
        <v>303</v>
      </c>
      <c r="B82" s="127" t="s">
        <v>406</v>
      </c>
      <c r="C82" s="127" t="s">
        <v>76</v>
      </c>
      <c r="D82" s="127" t="s">
        <v>93</v>
      </c>
      <c r="E82" s="137" t="s">
        <v>130</v>
      </c>
      <c r="F82" s="144">
        <v>200</v>
      </c>
      <c r="G82" s="128">
        <f>G83</f>
        <v>7140</v>
      </c>
      <c r="H82" s="128">
        <f>H83</f>
        <v>7140</v>
      </c>
    </row>
    <row r="83" spans="1:8" s="193" customFormat="1" ht="24" x14ac:dyDescent="0.2">
      <c r="A83" s="270" t="s">
        <v>85</v>
      </c>
      <c r="B83" s="127" t="s">
        <v>406</v>
      </c>
      <c r="C83" s="127" t="s">
        <v>76</v>
      </c>
      <c r="D83" s="127" t="s">
        <v>93</v>
      </c>
      <c r="E83" s="137" t="s">
        <v>130</v>
      </c>
      <c r="F83" s="144">
        <v>240</v>
      </c>
      <c r="G83" s="128">
        <v>7140</v>
      </c>
      <c r="H83" s="128">
        <v>7140</v>
      </c>
    </row>
    <row r="84" spans="1:8" s="193" customFormat="1" ht="24" x14ac:dyDescent="0.2">
      <c r="A84" s="266" t="s">
        <v>552</v>
      </c>
      <c r="B84" s="118" t="s">
        <v>406</v>
      </c>
      <c r="C84" s="118" t="s">
        <v>76</v>
      </c>
      <c r="D84" s="118" t="s">
        <v>93</v>
      </c>
      <c r="E84" s="149" t="s">
        <v>553</v>
      </c>
      <c r="F84" s="157"/>
      <c r="G84" s="119">
        <f>G85</f>
        <v>18242</v>
      </c>
      <c r="H84" s="119">
        <f>H85</f>
        <v>18242</v>
      </c>
    </row>
    <row r="85" spans="1:8" s="193" customFormat="1" x14ac:dyDescent="0.2">
      <c r="A85" s="270" t="s">
        <v>303</v>
      </c>
      <c r="B85" s="127" t="s">
        <v>406</v>
      </c>
      <c r="C85" s="127" t="s">
        <v>76</v>
      </c>
      <c r="D85" s="127" t="s">
        <v>93</v>
      </c>
      <c r="E85" s="137" t="s">
        <v>553</v>
      </c>
      <c r="F85" s="144">
        <v>200</v>
      </c>
      <c r="G85" s="142">
        <f>G86</f>
        <v>18242</v>
      </c>
      <c r="H85" s="142">
        <f>H86</f>
        <v>18242</v>
      </c>
    </row>
    <row r="86" spans="1:8" s="193" customFormat="1" ht="24" x14ac:dyDescent="0.2">
      <c r="A86" s="270" t="s">
        <v>85</v>
      </c>
      <c r="B86" s="127" t="s">
        <v>406</v>
      </c>
      <c r="C86" s="127" t="s">
        <v>76</v>
      </c>
      <c r="D86" s="127" t="s">
        <v>93</v>
      </c>
      <c r="E86" s="137" t="s">
        <v>553</v>
      </c>
      <c r="F86" s="144">
        <v>240</v>
      </c>
      <c r="G86" s="142">
        <v>18242</v>
      </c>
      <c r="H86" s="142">
        <v>18242</v>
      </c>
    </row>
    <row r="87" spans="1:8" s="193" customFormat="1" ht="24" x14ac:dyDescent="0.2">
      <c r="A87" s="266" t="s">
        <v>804</v>
      </c>
      <c r="B87" s="118" t="s">
        <v>406</v>
      </c>
      <c r="C87" s="118" t="s">
        <v>76</v>
      </c>
      <c r="D87" s="118" t="s">
        <v>93</v>
      </c>
      <c r="E87" s="149" t="s">
        <v>805</v>
      </c>
      <c r="F87" s="157"/>
      <c r="G87" s="141">
        <f>G88</f>
        <v>1000</v>
      </c>
      <c r="H87" s="141">
        <f>H88</f>
        <v>1200</v>
      </c>
    </row>
    <row r="88" spans="1:8" s="193" customFormat="1" x14ac:dyDescent="0.2">
      <c r="A88" s="270" t="s">
        <v>303</v>
      </c>
      <c r="B88" s="127" t="s">
        <v>406</v>
      </c>
      <c r="C88" s="127" t="s">
        <v>76</v>
      </c>
      <c r="D88" s="127" t="s">
        <v>93</v>
      </c>
      <c r="E88" s="137" t="s">
        <v>805</v>
      </c>
      <c r="F88" s="144">
        <v>200</v>
      </c>
      <c r="G88" s="128">
        <f>G89</f>
        <v>1000</v>
      </c>
      <c r="H88" s="128">
        <f>H89</f>
        <v>1200</v>
      </c>
    </row>
    <row r="89" spans="1:8" s="193" customFormat="1" ht="24" x14ac:dyDescent="0.2">
      <c r="A89" s="270" t="s">
        <v>85</v>
      </c>
      <c r="B89" s="127" t="s">
        <v>406</v>
      </c>
      <c r="C89" s="127" t="s">
        <v>76</v>
      </c>
      <c r="D89" s="127" t="s">
        <v>93</v>
      </c>
      <c r="E89" s="137" t="s">
        <v>805</v>
      </c>
      <c r="F89" s="144">
        <v>240</v>
      </c>
      <c r="G89" s="128">
        <v>1000</v>
      </c>
      <c r="H89" s="128">
        <v>1200</v>
      </c>
    </row>
    <row r="90" spans="1:8" s="193" customFormat="1" ht="27" x14ac:dyDescent="0.25">
      <c r="A90" s="259" t="s">
        <v>58</v>
      </c>
      <c r="B90" s="121" t="s">
        <v>406</v>
      </c>
      <c r="C90" s="121" t="s">
        <v>76</v>
      </c>
      <c r="D90" s="121" t="s">
        <v>93</v>
      </c>
      <c r="E90" s="156" t="s">
        <v>253</v>
      </c>
      <c r="F90" s="154"/>
      <c r="G90" s="133">
        <f>G91+G94+G97+G100+G103</f>
        <v>9294.89</v>
      </c>
      <c r="H90" s="133">
        <f>H91+H94+H97+H100+H103</f>
        <v>8848.7999999999993</v>
      </c>
    </row>
    <row r="91" spans="1:8" s="193" customFormat="1" x14ac:dyDescent="0.2">
      <c r="A91" s="169" t="s">
        <v>554</v>
      </c>
      <c r="B91" s="118" t="s">
        <v>406</v>
      </c>
      <c r="C91" s="118" t="s">
        <v>76</v>
      </c>
      <c r="D91" s="118" t="s">
        <v>93</v>
      </c>
      <c r="E91" s="149" t="s">
        <v>555</v>
      </c>
      <c r="F91" s="157"/>
      <c r="G91" s="119">
        <f>G92</f>
        <v>900</v>
      </c>
      <c r="H91" s="119">
        <f>H92</f>
        <v>855</v>
      </c>
    </row>
    <row r="92" spans="1:8" s="193" customFormat="1" x14ac:dyDescent="0.2">
      <c r="A92" s="270" t="s">
        <v>303</v>
      </c>
      <c r="B92" s="127" t="s">
        <v>406</v>
      </c>
      <c r="C92" s="127" t="s">
        <v>76</v>
      </c>
      <c r="D92" s="127" t="s">
        <v>93</v>
      </c>
      <c r="E92" s="137" t="s">
        <v>555</v>
      </c>
      <c r="F92" s="144">
        <v>200</v>
      </c>
      <c r="G92" s="128">
        <f>G93</f>
        <v>900</v>
      </c>
      <c r="H92" s="128">
        <f>H93</f>
        <v>855</v>
      </c>
    </row>
    <row r="93" spans="1:8" s="193" customFormat="1" ht="24" x14ac:dyDescent="0.2">
      <c r="A93" s="270" t="s">
        <v>85</v>
      </c>
      <c r="B93" s="127" t="s">
        <v>406</v>
      </c>
      <c r="C93" s="127" t="s">
        <v>76</v>
      </c>
      <c r="D93" s="127" t="s">
        <v>93</v>
      </c>
      <c r="E93" s="137" t="s">
        <v>555</v>
      </c>
      <c r="F93" s="144">
        <v>240</v>
      </c>
      <c r="G93" s="128">
        <v>900</v>
      </c>
      <c r="H93" s="128">
        <v>855</v>
      </c>
    </row>
    <row r="94" spans="1:8" s="193" customFormat="1" ht="36" x14ac:dyDescent="0.2">
      <c r="A94" s="169" t="s">
        <v>556</v>
      </c>
      <c r="B94" s="118" t="s">
        <v>406</v>
      </c>
      <c r="C94" s="118" t="s">
        <v>76</v>
      </c>
      <c r="D94" s="118" t="s">
        <v>93</v>
      </c>
      <c r="E94" s="149" t="s">
        <v>557</v>
      </c>
      <c r="F94" s="144"/>
      <c r="G94" s="119">
        <f>G95</f>
        <v>1501.5</v>
      </c>
      <c r="H94" s="119">
        <f>H95</f>
        <v>1464</v>
      </c>
    </row>
    <row r="95" spans="1:8" s="193" customFormat="1" x14ac:dyDescent="0.2">
      <c r="A95" s="270" t="s">
        <v>303</v>
      </c>
      <c r="B95" s="127" t="s">
        <v>406</v>
      </c>
      <c r="C95" s="127" t="s">
        <v>76</v>
      </c>
      <c r="D95" s="127" t="s">
        <v>93</v>
      </c>
      <c r="E95" s="137" t="s">
        <v>557</v>
      </c>
      <c r="F95" s="144">
        <v>200</v>
      </c>
      <c r="G95" s="128">
        <f>G96</f>
        <v>1501.5</v>
      </c>
      <c r="H95" s="128">
        <f>H96</f>
        <v>1464</v>
      </c>
    </row>
    <row r="96" spans="1:8" s="193" customFormat="1" ht="24" x14ac:dyDescent="0.2">
      <c r="A96" s="270" t="s">
        <v>85</v>
      </c>
      <c r="B96" s="127" t="s">
        <v>406</v>
      </c>
      <c r="C96" s="127" t="s">
        <v>76</v>
      </c>
      <c r="D96" s="127" t="s">
        <v>93</v>
      </c>
      <c r="E96" s="137" t="s">
        <v>557</v>
      </c>
      <c r="F96" s="144">
        <v>240</v>
      </c>
      <c r="G96" s="128">
        <v>1501.5</v>
      </c>
      <c r="H96" s="128">
        <v>1464</v>
      </c>
    </row>
    <row r="97" spans="1:8" s="193" customFormat="1" ht="24" x14ac:dyDescent="0.2">
      <c r="A97" s="169" t="s">
        <v>558</v>
      </c>
      <c r="B97" s="118" t="s">
        <v>406</v>
      </c>
      <c r="C97" s="118" t="s">
        <v>76</v>
      </c>
      <c r="D97" s="118" t="s">
        <v>93</v>
      </c>
      <c r="E97" s="149" t="s">
        <v>559</v>
      </c>
      <c r="F97" s="144"/>
      <c r="G97" s="119">
        <f>G98</f>
        <v>4059.89</v>
      </c>
      <c r="H97" s="119">
        <f>H98</f>
        <v>3856.9</v>
      </c>
    </row>
    <row r="98" spans="1:8" s="193" customFormat="1" x14ac:dyDescent="0.2">
      <c r="A98" s="270" t="s">
        <v>303</v>
      </c>
      <c r="B98" s="127" t="s">
        <v>406</v>
      </c>
      <c r="C98" s="127" t="s">
        <v>76</v>
      </c>
      <c r="D98" s="127" t="s">
        <v>93</v>
      </c>
      <c r="E98" s="137" t="s">
        <v>559</v>
      </c>
      <c r="F98" s="144">
        <v>200</v>
      </c>
      <c r="G98" s="128">
        <f>G99</f>
        <v>4059.89</v>
      </c>
      <c r="H98" s="128">
        <f>H99</f>
        <v>3856.9</v>
      </c>
    </row>
    <row r="99" spans="1:8" s="193" customFormat="1" ht="24" x14ac:dyDescent="0.2">
      <c r="A99" s="270" t="s">
        <v>85</v>
      </c>
      <c r="B99" s="127" t="s">
        <v>406</v>
      </c>
      <c r="C99" s="127" t="s">
        <v>76</v>
      </c>
      <c r="D99" s="127" t="s">
        <v>93</v>
      </c>
      <c r="E99" s="137" t="s">
        <v>559</v>
      </c>
      <c r="F99" s="144">
        <v>240</v>
      </c>
      <c r="G99" s="128">
        <f>4059.9-0.01</f>
        <v>4059.89</v>
      </c>
      <c r="H99" s="128">
        <v>3856.9</v>
      </c>
    </row>
    <row r="100" spans="1:8" s="193" customFormat="1" ht="24" x14ac:dyDescent="0.2">
      <c r="A100" s="169" t="s">
        <v>560</v>
      </c>
      <c r="B100" s="118" t="s">
        <v>406</v>
      </c>
      <c r="C100" s="118" t="s">
        <v>76</v>
      </c>
      <c r="D100" s="118" t="s">
        <v>93</v>
      </c>
      <c r="E100" s="149" t="s">
        <v>561</v>
      </c>
      <c r="F100" s="144"/>
      <c r="G100" s="119">
        <f>G101</f>
        <v>2583.5</v>
      </c>
      <c r="H100" s="119">
        <f>H101</f>
        <v>2442.9</v>
      </c>
    </row>
    <row r="101" spans="1:8" s="193" customFormat="1" x14ac:dyDescent="0.2">
      <c r="A101" s="270" t="s">
        <v>303</v>
      </c>
      <c r="B101" s="127" t="s">
        <v>406</v>
      </c>
      <c r="C101" s="127" t="s">
        <v>76</v>
      </c>
      <c r="D101" s="127" t="s">
        <v>93</v>
      </c>
      <c r="E101" s="137" t="s">
        <v>561</v>
      </c>
      <c r="F101" s="144">
        <v>200</v>
      </c>
      <c r="G101" s="128">
        <f>G102</f>
        <v>2583.5</v>
      </c>
      <c r="H101" s="128">
        <f>H102</f>
        <v>2442.9</v>
      </c>
    </row>
    <row r="102" spans="1:8" s="193" customFormat="1" ht="24" x14ac:dyDescent="0.2">
      <c r="A102" s="270" t="s">
        <v>85</v>
      </c>
      <c r="B102" s="127" t="s">
        <v>406</v>
      </c>
      <c r="C102" s="127" t="s">
        <v>76</v>
      </c>
      <c r="D102" s="127" t="s">
        <v>93</v>
      </c>
      <c r="E102" s="137" t="s">
        <v>561</v>
      </c>
      <c r="F102" s="144">
        <v>240</v>
      </c>
      <c r="G102" s="128">
        <v>2583.5</v>
      </c>
      <c r="H102" s="128">
        <v>2442.9</v>
      </c>
    </row>
    <row r="103" spans="1:8" s="193" customFormat="1" ht="13.5" x14ac:dyDescent="0.2">
      <c r="A103" s="169" t="s">
        <v>255</v>
      </c>
      <c r="B103" s="118" t="s">
        <v>406</v>
      </c>
      <c r="C103" s="118" t="s">
        <v>76</v>
      </c>
      <c r="D103" s="118" t="s">
        <v>93</v>
      </c>
      <c r="E103" s="149" t="s">
        <v>563</v>
      </c>
      <c r="F103" s="144"/>
      <c r="G103" s="122">
        <f>G104</f>
        <v>250</v>
      </c>
      <c r="H103" s="122">
        <f>H104</f>
        <v>230</v>
      </c>
    </row>
    <row r="104" spans="1:8" s="193" customFormat="1" x14ac:dyDescent="0.2">
      <c r="A104" s="270" t="s">
        <v>303</v>
      </c>
      <c r="B104" s="127" t="s">
        <v>406</v>
      </c>
      <c r="C104" s="127" t="s">
        <v>76</v>
      </c>
      <c r="D104" s="127" t="s">
        <v>93</v>
      </c>
      <c r="E104" s="137" t="s">
        <v>563</v>
      </c>
      <c r="F104" s="144">
        <v>200</v>
      </c>
      <c r="G104" s="128">
        <f>G105</f>
        <v>250</v>
      </c>
      <c r="H104" s="128">
        <f>H105</f>
        <v>230</v>
      </c>
    </row>
    <row r="105" spans="1:8" s="193" customFormat="1" ht="24" x14ac:dyDescent="0.2">
      <c r="A105" s="270" t="s">
        <v>85</v>
      </c>
      <c r="B105" s="127" t="s">
        <v>406</v>
      </c>
      <c r="C105" s="127" t="s">
        <v>76</v>
      </c>
      <c r="D105" s="127" t="s">
        <v>93</v>
      </c>
      <c r="E105" s="137" t="s">
        <v>563</v>
      </c>
      <c r="F105" s="144">
        <v>240</v>
      </c>
      <c r="G105" s="128">
        <v>250</v>
      </c>
      <c r="H105" s="128">
        <v>230</v>
      </c>
    </row>
    <row r="106" spans="1:8" s="193" customFormat="1" ht="13.5" x14ac:dyDescent="0.25">
      <c r="A106" s="272" t="s">
        <v>39</v>
      </c>
      <c r="B106" s="121" t="s">
        <v>406</v>
      </c>
      <c r="C106" s="121" t="s">
        <v>76</v>
      </c>
      <c r="D106" s="121" t="s">
        <v>93</v>
      </c>
      <c r="E106" s="156" t="s">
        <v>40</v>
      </c>
      <c r="F106" s="154"/>
      <c r="G106" s="133">
        <f>G107+G110</f>
        <v>1700</v>
      </c>
      <c r="H106" s="133">
        <f>H107+H110</f>
        <v>950</v>
      </c>
    </row>
    <row r="107" spans="1:8" s="193" customFormat="1" ht="24" x14ac:dyDescent="0.2">
      <c r="A107" s="169" t="s">
        <v>806</v>
      </c>
      <c r="B107" s="118" t="s">
        <v>406</v>
      </c>
      <c r="C107" s="118" t="s">
        <v>76</v>
      </c>
      <c r="D107" s="118" t="s">
        <v>93</v>
      </c>
      <c r="E107" s="118" t="s">
        <v>807</v>
      </c>
      <c r="F107" s="157"/>
      <c r="G107" s="119">
        <f>G108</f>
        <v>500</v>
      </c>
      <c r="H107" s="119">
        <f>H108</f>
        <v>550</v>
      </c>
    </row>
    <row r="108" spans="1:8" s="193" customFormat="1" x14ac:dyDescent="0.2">
      <c r="A108" s="270" t="s">
        <v>303</v>
      </c>
      <c r="B108" s="127" t="s">
        <v>406</v>
      </c>
      <c r="C108" s="127" t="s">
        <v>76</v>
      </c>
      <c r="D108" s="127" t="s">
        <v>93</v>
      </c>
      <c r="E108" s="137" t="s">
        <v>807</v>
      </c>
      <c r="F108" s="144">
        <v>200</v>
      </c>
      <c r="G108" s="128">
        <f>G109</f>
        <v>500</v>
      </c>
      <c r="H108" s="128">
        <f>H109</f>
        <v>550</v>
      </c>
    </row>
    <row r="109" spans="1:8" s="193" customFormat="1" ht="24" x14ac:dyDescent="0.2">
      <c r="A109" s="270" t="s">
        <v>85</v>
      </c>
      <c r="B109" s="127" t="s">
        <v>406</v>
      </c>
      <c r="C109" s="127" t="s">
        <v>76</v>
      </c>
      <c r="D109" s="127" t="s">
        <v>93</v>
      </c>
      <c r="E109" s="137" t="s">
        <v>807</v>
      </c>
      <c r="F109" s="144">
        <v>240</v>
      </c>
      <c r="G109" s="128">
        <v>500</v>
      </c>
      <c r="H109" s="128">
        <v>550</v>
      </c>
    </row>
    <row r="110" spans="1:8" s="129" customFormat="1" ht="24" x14ac:dyDescent="0.2">
      <c r="A110" s="266" t="s">
        <v>565</v>
      </c>
      <c r="B110" s="118" t="s">
        <v>406</v>
      </c>
      <c r="C110" s="118" t="s">
        <v>76</v>
      </c>
      <c r="D110" s="118" t="s">
        <v>93</v>
      </c>
      <c r="E110" s="149" t="s">
        <v>566</v>
      </c>
      <c r="F110" s="157"/>
      <c r="G110" s="119">
        <f>G111</f>
        <v>1200</v>
      </c>
      <c r="H110" s="119">
        <f>H111</f>
        <v>400</v>
      </c>
    </row>
    <row r="111" spans="1:8" s="192" customFormat="1" x14ac:dyDescent="0.2">
      <c r="A111" s="270" t="s">
        <v>303</v>
      </c>
      <c r="B111" s="127" t="s">
        <v>406</v>
      </c>
      <c r="C111" s="127" t="s">
        <v>76</v>
      </c>
      <c r="D111" s="127" t="s">
        <v>93</v>
      </c>
      <c r="E111" s="137" t="s">
        <v>566</v>
      </c>
      <c r="F111" s="144">
        <v>200</v>
      </c>
      <c r="G111" s="128">
        <f>G112</f>
        <v>1200</v>
      </c>
      <c r="H111" s="128">
        <f>H112</f>
        <v>400</v>
      </c>
    </row>
    <row r="112" spans="1:8" s="192" customFormat="1" ht="24" x14ac:dyDescent="0.2">
      <c r="A112" s="270" t="s">
        <v>85</v>
      </c>
      <c r="B112" s="127" t="s">
        <v>406</v>
      </c>
      <c r="C112" s="127" t="s">
        <v>76</v>
      </c>
      <c r="D112" s="127" t="s">
        <v>93</v>
      </c>
      <c r="E112" s="137" t="s">
        <v>566</v>
      </c>
      <c r="F112" s="144">
        <v>240</v>
      </c>
      <c r="G112" s="128">
        <v>1200</v>
      </c>
      <c r="H112" s="128">
        <v>400</v>
      </c>
    </row>
    <row r="113" spans="1:8" s="193" customFormat="1" ht="24" x14ac:dyDescent="0.2">
      <c r="A113" s="266" t="s">
        <v>322</v>
      </c>
      <c r="B113" s="118">
        <v>598</v>
      </c>
      <c r="C113" s="118" t="s">
        <v>488</v>
      </c>
      <c r="D113" s="118" t="s">
        <v>77</v>
      </c>
      <c r="E113" s="118"/>
      <c r="F113" s="118"/>
      <c r="G113" s="141">
        <f t="shared" ref="G113:H115" si="2">G114</f>
        <v>5000</v>
      </c>
      <c r="H113" s="141">
        <f t="shared" si="2"/>
        <v>5000</v>
      </c>
    </row>
    <row r="114" spans="1:8" s="193" customFormat="1" ht="24" x14ac:dyDescent="0.2">
      <c r="A114" s="266" t="s">
        <v>364</v>
      </c>
      <c r="B114" s="118" t="s">
        <v>406</v>
      </c>
      <c r="C114" s="118" t="s">
        <v>488</v>
      </c>
      <c r="D114" s="118" t="s">
        <v>489</v>
      </c>
      <c r="E114" s="118"/>
      <c r="F114" s="118"/>
      <c r="G114" s="141">
        <f t="shared" si="2"/>
        <v>5000</v>
      </c>
      <c r="H114" s="141">
        <f t="shared" si="2"/>
        <v>5000</v>
      </c>
    </row>
    <row r="115" spans="1:8" s="193" customFormat="1" x14ac:dyDescent="0.2">
      <c r="A115" s="269" t="s">
        <v>458</v>
      </c>
      <c r="B115" s="132">
        <v>598</v>
      </c>
      <c r="C115" s="132" t="s">
        <v>488</v>
      </c>
      <c r="D115" s="132" t="s">
        <v>489</v>
      </c>
      <c r="E115" s="132" t="s">
        <v>216</v>
      </c>
      <c r="F115" s="132"/>
      <c r="G115" s="133">
        <f t="shared" si="2"/>
        <v>5000</v>
      </c>
      <c r="H115" s="133">
        <f t="shared" si="2"/>
        <v>5000</v>
      </c>
    </row>
    <row r="116" spans="1:8" s="193" customFormat="1" x14ac:dyDescent="0.2">
      <c r="A116" s="266" t="s">
        <v>306</v>
      </c>
      <c r="B116" s="118">
        <v>598</v>
      </c>
      <c r="C116" s="118" t="s">
        <v>488</v>
      </c>
      <c r="D116" s="118" t="s">
        <v>489</v>
      </c>
      <c r="E116" s="118" t="s">
        <v>217</v>
      </c>
      <c r="F116" s="118"/>
      <c r="G116" s="119">
        <f>G120+G117</f>
        <v>5000</v>
      </c>
      <c r="H116" s="119">
        <f>H120+H117</f>
        <v>5000</v>
      </c>
    </row>
    <row r="117" spans="1:8" s="193" customFormat="1" ht="24" x14ac:dyDescent="0.2">
      <c r="A117" s="266" t="s">
        <v>128</v>
      </c>
      <c r="B117" s="118">
        <v>598</v>
      </c>
      <c r="C117" s="118" t="s">
        <v>488</v>
      </c>
      <c r="D117" s="118" t="s">
        <v>489</v>
      </c>
      <c r="E117" s="118" t="s">
        <v>217</v>
      </c>
      <c r="F117" s="118"/>
      <c r="G117" s="119">
        <f>G118</f>
        <v>1000</v>
      </c>
      <c r="H117" s="119">
        <f>H118</f>
        <v>1000</v>
      </c>
    </row>
    <row r="118" spans="1:8" s="193" customFormat="1" x14ac:dyDescent="0.2">
      <c r="A118" s="270" t="s">
        <v>303</v>
      </c>
      <c r="B118" s="127" t="s">
        <v>406</v>
      </c>
      <c r="C118" s="127" t="s">
        <v>488</v>
      </c>
      <c r="D118" s="127" t="s">
        <v>489</v>
      </c>
      <c r="E118" s="127" t="s">
        <v>571</v>
      </c>
      <c r="F118" s="127" t="s">
        <v>84</v>
      </c>
      <c r="G118" s="128">
        <f>G119</f>
        <v>1000</v>
      </c>
      <c r="H118" s="128">
        <f>H119</f>
        <v>1000</v>
      </c>
    </row>
    <row r="119" spans="1:8" s="193" customFormat="1" ht="24" x14ac:dyDescent="0.2">
      <c r="A119" s="270" t="s">
        <v>85</v>
      </c>
      <c r="B119" s="127" t="s">
        <v>406</v>
      </c>
      <c r="C119" s="127" t="s">
        <v>488</v>
      </c>
      <c r="D119" s="127" t="s">
        <v>489</v>
      </c>
      <c r="E119" s="127" t="s">
        <v>571</v>
      </c>
      <c r="F119" s="127" t="s">
        <v>86</v>
      </c>
      <c r="G119" s="128">
        <v>1000</v>
      </c>
      <c r="H119" s="128">
        <v>1000</v>
      </c>
    </row>
    <row r="120" spans="1:8" s="193" customFormat="1" x14ac:dyDescent="0.2">
      <c r="A120" s="271" t="s">
        <v>490</v>
      </c>
      <c r="B120" s="146" t="s">
        <v>406</v>
      </c>
      <c r="C120" s="146" t="s">
        <v>488</v>
      </c>
      <c r="D120" s="146" t="s">
        <v>489</v>
      </c>
      <c r="E120" s="146" t="s">
        <v>217</v>
      </c>
      <c r="F120" s="146"/>
      <c r="G120" s="151">
        <f>G121</f>
        <v>4000</v>
      </c>
      <c r="H120" s="151">
        <f>H121</f>
        <v>4000</v>
      </c>
    </row>
    <row r="121" spans="1:8" s="193" customFormat="1" x14ac:dyDescent="0.2">
      <c r="A121" s="266" t="s">
        <v>42</v>
      </c>
      <c r="B121" s="118" t="s">
        <v>406</v>
      </c>
      <c r="C121" s="118" t="s">
        <v>488</v>
      </c>
      <c r="D121" s="118" t="s">
        <v>489</v>
      </c>
      <c r="E121" s="118" t="s">
        <v>572</v>
      </c>
      <c r="F121" s="118"/>
      <c r="G121" s="119">
        <f>G122+G124+G126</f>
        <v>4000</v>
      </c>
      <c r="H121" s="119">
        <f>H122+H124+H126</f>
        <v>4000</v>
      </c>
    </row>
    <row r="122" spans="1:8" s="193" customFormat="1" ht="36" x14ac:dyDescent="0.2">
      <c r="A122" s="270" t="s">
        <v>79</v>
      </c>
      <c r="B122" s="127" t="s">
        <v>406</v>
      </c>
      <c r="C122" s="127" t="s">
        <v>488</v>
      </c>
      <c r="D122" s="127" t="s">
        <v>489</v>
      </c>
      <c r="E122" s="127" t="s">
        <v>572</v>
      </c>
      <c r="F122" s="127" t="s">
        <v>80</v>
      </c>
      <c r="G122" s="151">
        <f>G123</f>
        <v>3514</v>
      </c>
      <c r="H122" s="151">
        <f>H123</f>
        <v>3514</v>
      </c>
    </row>
    <row r="123" spans="1:8" s="193" customFormat="1" x14ac:dyDescent="0.2">
      <c r="A123" s="270" t="s">
        <v>491</v>
      </c>
      <c r="B123" s="127" t="s">
        <v>406</v>
      </c>
      <c r="C123" s="127" t="s">
        <v>488</v>
      </c>
      <c r="D123" s="127" t="s">
        <v>489</v>
      </c>
      <c r="E123" s="127" t="s">
        <v>572</v>
      </c>
      <c r="F123" s="127" t="s">
        <v>492</v>
      </c>
      <c r="G123" s="128">
        <f>2640+20+7+47+800</f>
        <v>3514</v>
      </c>
      <c r="H123" s="128">
        <f>2640+20+7+47+800</f>
        <v>3514</v>
      </c>
    </row>
    <row r="124" spans="1:8" s="193" customFormat="1" x14ac:dyDescent="0.2">
      <c r="A124" s="270" t="s">
        <v>303</v>
      </c>
      <c r="B124" s="127" t="s">
        <v>406</v>
      </c>
      <c r="C124" s="127" t="s">
        <v>488</v>
      </c>
      <c r="D124" s="127" t="s">
        <v>489</v>
      </c>
      <c r="E124" s="127" t="s">
        <v>572</v>
      </c>
      <c r="F124" s="127" t="s">
        <v>84</v>
      </c>
      <c r="G124" s="128">
        <f>G125</f>
        <v>475</v>
      </c>
      <c r="H124" s="128">
        <f>H125</f>
        <v>475</v>
      </c>
    </row>
    <row r="125" spans="1:8" s="193" customFormat="1" ht="24" x14ac:dyDescent="0.2">
      <c r="A125" s="270" t="s">
        <v>85</v>
      </c>
      <c r="B125" s="127" t="s">
        <v>406</v>
      </c>
      <c r="C125" s="127" t="s">
        <v>488</v>
      </c>
      <c r="D125" s="127" t="s">
        <v>489</v>
      </c>
      <c r="E125" s="127" t="s">
        <v>572</v>
      </c>
      <c r="F125" s="127" t="s">
        <v>86</v>
      </c>
      <c r="G125" s="128">
        <f>175+185+70+45</f>
        <v>475</v>
      </c>
      <c r="H125" s="128">
        <f>175+185+70+45</f>
        <v>475</v>
      </c>
    </row>
    <row r="126" spans="1:8" s="193" customFormat="1" x14ac:dyDescent="0.2">
      <c r="A126" s="270" t="s">
        <v>87</v>
      </c>
      <c r="B126" s="127" t="s">
        <v>406</v>
      </c>
      <c r="C126" s="127" t="s">
        <v>488</v>
      </c>
      <c r="D126" s="127" t="s">
        <v>489</v>
      </c>
      <c r="E126" s="127" t="s">
        <v>572</v>
      </c>
      <c r="F126" s="127" t="s">
        <v>88</v>
      </c>
      <c r="G126" s="128">
        <f>G127</f>
        <v>11</v>
      </c>
      <c r="H126" s="128">
        <f>H127</f>
        <v>11</v>
      </c>
    </row>
    <row r="127" spans="1:8" s="193" customFormat="1" x14ac:dyDescent="0.2">
      <c r="A127" s="270" t="s">
        <v>156</v>
      </c>
      <c r="B127" s="127" t="s">
        <v>406</v>
      </c>
      <c r="C127" s="127" t="s">
        <v>488</v>
      </c>
      <c r="D127" s="127" t="s">
        <v>489</v>
      </c>
      <c r="E127" s="127" t="s">
        <v>572</v>
      </c>
      <c r="F127" s="127" t="s">
        <v>89</v>
      </c>
      <c r="G127" s="128">
        <v>11</v>
      </c>
      <c r="H127" s="128">
        <v>11</v>
      </c>
    </row>
    <row r="128" spans="1:8" s="193" customFormat="1" x14ac:dyDescent="0.2">
      <c r="A128" s="266" t="s">
        <v>365</v>
      </c>
      <c r="B128" s="118" t="s">
        <v>406</v>
      </c>
      <c r="C128" s="118" t="s">
        <v>78</v>
      </c>
      <c r="D128" s="118" t="s">
        <v>77</v>
      </c>
      <c r="E128" s="118"/>
      <c r="F128" s="118"/>
      <c r="G128" s="119">
        <f>G129</f>
        <v>7500</v>
      </c>
      <c r="H128" s="119">
        <f>H129</f>
        <v>7500</v>
      </c>
    </row>
    <row r="129" spans="1:8" s="193" customFormat="1" x14ac:dyDescent="0.2">
      <c r="A129" s="266" t="s">
        <v>407</v>
      </c>
      <c r="B129" s="118" t="s">
        <v>406</v>
      </c>
      <c r="C129" s="118" t="s">
        <v>78</v>
      </c>
      <c r="D129" s="118" t="s">
        <v>494</v>
      </c>
      <c r="E129" s="137"/>
      <c r="F129" s="127"/>
      <c r="G129" s="119">
        <f>G130+G146</f>
        <v>7500</v>
      </c>
      <c r="H129" s="119">
        <f>H130+H146</f>
        <v>7500</v>
      </c>
    </row>
    <row r="130" spans="1:8" s="193" customFormat="1" ht="40.5" x14ac:dyDescent="0.25">
      <c r="A130" s="272" t="s">
        <v>573</v>
      </c>
      <c r="B130" s="121" t="s">
        <v>406</v>
      </c>
      <c r="C130" s="121" t="s">
        <v>78</v>
      </c>
      <c r="D130" s="121" t="s">
        <v>494</v>
      </c>
      <c r="E130" s="121" t="s">
        <v>221</v>
      </c>
      <c r="F130" s="121"/>
      <c r="G130" s="133">
        <f>G131+G134+G137+G140+G143</f>
        <v>1500</v>
      </c>
      <c r="H130" s="133">
        <f>H131+H134+H137+H140+H143</f>
        <v>1500</v>
      </c>
    </row>
    <row r="131" spans="1:8" s="193" customFormat="1" ht="48" x14ac:dyDescent="0.2">
      <c r="A131" s="273" t="s">
        <v>574</v>
      </c>
      <c r="B131" s="118" t="s">
        <v>406</v>
      </c>
      <c r="C131" s="118" t="s">
        <v>78</v>
      </c>
      <c r="D131" s="118" t="s">
        <v>494</v>
      </c>
      <c r="E131" s="118" t="s">
        <v>575</v>
      </c>
      <c r="F131" s="118"/>
      <c r="G131" s="119">
        <f>G132</f>
        <v>200</v>
      </c>
      <c r="H131" s="119">
        <f>H132</f>
        <v>200</v>
      </c>
    </row>
    <row r="132" spans="1:8" s="193" customFormat="1" x14ac:dyDescent="0.2">
      <c r="A132" s="270" t="s">
        <v>303</v>
      </c>
      <c r="B132" s="127" t="s">
        <v>406</v>
      </c>
      <c r="C132" s="127" t="s">
        <v>78</v>
      </c>
      <c r="D132" s="127" t="s">
        <v>494</v>
      </c>
      <c r="E132" s="127" t="s">
        <v>575</v>
      </c>
      <c r="F132" s="127" t="s">
        <v>84</v>
      </c>
      <c r="G132" s="162">
        <f>G133</f>
        <v>200</v>
      </c>
      <c r="H132" s="162">
        <f>H133</f>
        <v>200</v>
      </c>
    </row>
    <row r="133" spans="1:8" s="193" customFormat="1" ht="24" x14ac:dyDescent="0.2">
      <c r="A133" s="270" t="s">
        <v>85</v>
      </c>
      <c r="B133" s="144">
        <v>598</v>
      </c>
      <c r="C133" s="127" t="s">
        <v>78</v>
      </c>
      <c r="D133" s="127" t="s">
        <v>494</v>
      </c>
      <c r="E133" s="127" t="s">
        <v>575</v>
      </c>
      <c r="F133" s="127" t="s">
        <v>86</v>
      </c>
      <c r="G133" s="162">
        <v>200</v>
      </c>
      <c r="H133" s="162">
        <v>200</v>
      </c>
    </row>
    <row r="134" spans="1:8" s="193" customFormat="1" ht="60" x14ac:dyDescent="0.2">
      <c r="A134" s="273" t="s">
        <v>765</v>
      </c>
      <c r="B134" s="118" t="s">
        <v>406</v>
      </c>
      <c r="C134" s="118" t="s">
        <v>78</v>
      </c>
      <c r="D134" s="118" t="s">
        <v>494</v>
      </c>
      <c r="E134" s="118" t="s">
        <v>576</v>
      </c>
      <c r="F134" s="118"/>
      <c r="G134" s="161">
        <f>G135</f>
        <v>300</v>
      </c>
      <c r="H134" s="161">
        <f>H135</f>
        <v>300</v>
      </c>
    </row>
    <row r="135" spans="1:8" s="193" customFormat="1" x14ac:dyDescent="0.2">
      <c r="A135" s="270" t="s">
        <v>303</v>
      </c>
      <c r="B135" s="127" t="s">
        <v>406</v>
      </c>
      <c r="C135" s="127" t="s">
        <v>78</v>
      </c>
      <c r="D135" s="127" t="s">
        <v>494</v>
      </c>
      <c r="E135" s="127" t="s">
        <v>576</v>
      </c>
      <c r="F135" s="127" t="s">
        <v>84</v>
      </c>
      <c r="G135" s="162">
        <f>G136</f>
        <v>300</v>
      </c>
      <c r="H135" s="162">
        <f>H136</f>
        <v>300</v>
      </c>
    </row>
    <row r="136" spans="1:8" s="193" customFormat="1" ht="24" x14ac:dyDescent="0.2">
      <c r="A136" s="270" t="s">
        <v>85</v>
      </c>
      <c r="B136" s="144">
        <v>598</v>
      </c>
      <c r="C136" s="127" t="s">
        <v>78</v>
      </c>
      <c r="D136" s="127" t="s">
        <v>494</v>
      </c>
      <c r="E136" s="127" t="s">
        <v>576</v>
      </c>
      <c r="F136" s="127" t="s">
        <v>86</v>
      </c>
      <c r="G136" s="162">
        <v>300</v>
      </c>
      <c r="H136" s="162">
        <v>300</v>
      </c>
    </row>
    <row r="137" spans="1:8" s="193" customFormat="1" ht="36" x14ac:dyDescent="0.2">
      <c r="A137" s="266" t="s">
        <v>577</v>
      </c>
      <c r="B137" s="118" t="s">
        <v>406</v>
      </c>
      <c r="C137" s="118" t="s">
        <v>78</v>
      </c>
      <c r="D137" s="118" t="s">
        <v>494</v>
      </c>
      <c r="E137" s="118" t="s">
        <v>578</v>
      </c>
      <c r="F137" s="118"/>
      <c r="G137" s="161">
        <f>G138</f>
        <v>300</v>
      </c>
      <c r="H137" s="161">
        <f>H138</f>
        <v>300</v>
      </c>
    </row>
    <row r="138" spans="1:8" s="193" customFormat="1" x14ac:dyDescent="0.2">
      <c r="A138" s="270" t="s">
        <v>303</v>
      </c>
      <c r="B138" s="127" t="s">
        <v>406</v>
      </c>
      <c r="C138" s="127" t="s">
        <v>78</v>
      </c>
      <c r="D138" s="127" t="s">
        <v>494</v>
      </c>
      <c r="E138" s="127" t="s">
        <v>578</v>
      </c>
      <c r="F138" s="127" t="s">
        <v>84</v>
      </c>
      <c r="G138" s="162">
        <f>G139</f>
        <v>300</v>
      </c>
      <c r="H138" s="162">
        <f>H139</f>
        <v>300</v>
      </c>
    </row>
    <row r="139" spans="1:8" s="193" customFormat="1" ht="24" x14ac:dyDescent="0.2">
      <c r="A139" s="270" t="s">
        <v>85</v>
      </c>
      <c r="B139" s="144">
        <v>598</v>
      </c>
      <c r="C139" s="127" t="s">
        <v>78</v>
      </c>
      <c r="D139" s="127" t="s">
        <v>494</v>
      </c>
      <c r="E139" s="127" t="s">
        <v>578</v>
      </c>
      <c r="F139" s="127" t="s">
        <v>86</v>
      </c>
      <c r="G139" s="162">
        <v>300</v>
      </c>
      <c r="H139" s="162">
        <v>300</v>
      </c>
    </row>
    <row r="140" spans="1:8" s="193" customFormat="1" ht="24" x14ac:dyDescent="0.2">
      <c r="A140" s="266" t="s">
        <v>502</v>
      </c>
      <c r="B140" s="118" t="s">
        <v>406</v>
      </c>
      <c r="C140" s="118" t="s">
        <v>78</v>
      </c>
      <c r="D140" s="118" t="s">
        <v>494</v>
      </c>
      <c r="E140" s="118" t="s">
        <v>579</v>
      </c>
      <c r="F140" s="118"/>
      <c r="G140" s="161">
        <f>G141</f>
        <v>400</v>
      </c>
      <c r="H140" s="161">
        <f>H141</f>
        <v>400</v>
      </c>
    </row>
    <row r="141" spans="1:8" s="193" customFormat="1" x14ac:dyDescent="0.2">
      <c r="A141" s="270" t="s">
        <v>303</v>
      </c>
      <c r="B141" s="127" t="s">
        <v>406</v>
      </c>
      <c r="C141" s="127" t="s">
        <v>78</v>
      </c>
      <c r="D141" s="127" t="s">
        <v>494</v>
      </c>
      <c r="E141" s="127" t="s">
        <v>579</v>
      </c>
      <c r="F141" s="127" t="s">
        <v>84</v>
      </c>
      <c r="G141" s="162">
        <f>G142</f>
        <v>400</v>
      </c>
      <c r="H141" s="162">
        <f>H142</f>
        <v>400</v>
      </c>
    </row>
    <row r="142" spans="1:8" s="193" customFormat="1" ht="24" x14ac:dyDescent="0.2">
      <c r="A142" s="270" t="s">
        <v>85</v>
      </c>
      <c r="B142" s="144">
        <v>598</v>
      </c>
      <c r="C142" s="127" t="s">
        <v>78</v>
      </c>
      <c r="D142" s="127" t="s">
        <v>494</v>
      </c>
      <c r="E142" s="127" t="s">
        <v>579</v>
      </c>
      <c r="F142" s="127" t="s">
        <v>86</v>
      </c>
      <c r="G142" s="162">
        <v>400</v>
      </c>
      <c r="H142" s="162">
        <v>400</v>
      </c>
    </row>
    <row r="143" spans="1:8" s="193" customFormat="1" ht="36" x14ac:dyDescent="0.2">
      <c r="A143" s="266" t="s">
        <v>580</v>
      </c>
      <c r="B143" s="118" t="s">
        <v>406</v>
      </c>
      <c r="C143" s="118" t="s">
        <v>78</v>
      </c>
      <c r="D143" s="118" t="s">
        <v>494</v>
      </c>
      <c r="E143" s="118" t="s">
        <v>581</v>
      </c>
      <c r="F143" s="118"/>
      <c r="G143" s="161">
        <f>G144</f>
        <v>300</v>
      </c>
      <c r="H143" s="161">
        <f>H144</f>
        <v>300</v>
      </c>
    </row>
    <row r="144" spans="1:8" s="193" customFormat="1" x14ac:dyDescent="0.2">
      <c r="A144" s="270" t="s">
        <v>303</v>
      </c>
      <c r="B144" s="127" t="s">
        <v>406</v>
      </c>
      <c r="C144" s="127" t="s">
        <v>78</v>
      </c>
      <c r="D144" s="127" t="s">
        <v>494</v>
      </c>
      <c r="E144" s="127" t="s">
        <v>581</v>
      </c>
      <c r="F144" s="127" t="s">
        <v>84</v>
      </c>
      <c r="G144" s="162">
        <f>G145</f>
        <v>300</v>
      </c>
      <c r="H144" s="162">
        <f>H145</f>
        <v>300</v>
      </c>
    </row>
    <row r="145" spans="1:8" s="193" customFormat="1" ht="24" x14ac:dyDescent="0.2">
      <c r="A145" s="270" t="s">
        <v>85</v>
      </c>
      <c r="B145" s="144">
        <v>598</v>
      </c>
      <c r="C145" s="127" t="s">
        <v>78</v>
      </c>
      <c r="D145" s="127" t="s">
        <v>494</v>
      </c>
      <c r="E145" s="127" t="s">
        <v>581</v>
      </c>
      <c r="F145" s="127" t="s">
        <v>86</v>
      </c>
      <c r="G145" s="162">
        <v>300</v>
      </c>
      <c r="H145" s="162">
        <v>300</v>
      </c>
    </row>
    <row r="146" spans="1:8" s="193" customFormat="1" x14ac:dyDescent="0.2">
      <c r="A146" s="267" t="s">
        <v>74</v>
      </c>
      <c r="B146" s="132" t="s">
        <v>406</v>
      </c>
      <c r="C146" s="132" t="s">
        <v>78</v>
      </c>
      <c r="D146" s="132" t="s">
        <v>494</v>
      </c>
      <c r="E146" s="132" t="s">
        <v>216</v>
      </c>
      <c r="F146" s="132"/>
      <c r="G146" s="274">
        <f>G147</f>
        <v>6000</v>
      </c>
      <c r="H146" s="274">
        <f>H147</f>
        <v>6000</v>
      </c>
    </row>
    <row r="147" spans="1:8" s="193" customFormat="1" x14ac:dyDescent="0.2">
      <c r="A147" s="266" t="s">
        <v>306</v>
      </c>
      <c r="B147" s="157">
        <v>598</v>
      </c>
      <c r="C147" s="118" t="s">
        <v>78</v>
      </c>
      <c r="D147" s="118" t="s">
        <v>494</v>
      </c>
      <c r="E147" s="118" t="s">
        <v>217</v>
      </c>
      <c r="F147" s="118"/>
      <c r="G147" s="161">
        <f>G148+G151</f>
        <v>6000</v>
      </c>
      <c r="H147" s="161">
        <f>H148+H151</f>
        <v>6000</v>
      </c>
    </row>
    <row r="148" spans="1:8" s="193" customFormat="1" ht="24" x14ac:dyDescent="0.2">
      <c r="A148" s="266" t="s">
        <v>503</v>
      </c>
      <c r="B148" s="157">
        <v>598</v>
      </c>
      <c r="C148" s="118" t="s">
        <v>78</v>
      </c>
      <c r="D148" s="118" t="s">
        <v>494</v>
      </c>
      <c r="E148" s="118" t="s">
        <v>582</v>
      </c>
      <c r="F148" s="118"/>
      <c r="G148" s="119">
        <f>G149</f>
        <v>1000</v>
      </c>
      <c r="H148" s="119">
        <f>H149</f>
        <v>1000</v>
      </c>
    </row>
    <row r="149" spans="1:8" s="193" customFormat="1" x14ac:dyDescent="0.2">
      <c r="A149" s="270" t="s">
        <v>303</v>
      </c>
      <c r="B149" s="127" t="s">
        <v>406</v>
      </c>
      <c r="C149" s="127" t="s">
        <v>78</v>
      </c>
      <c r="D149" s="127" t="s">
        <v>494</v>
      </c>
      <c r="E149" s="127" t="s">
        <v>582</v>
      </c>
      <c r="F149" s="144">
        <v>200</v>
      </c>
      <c r="G149" s="128">
        <f>G150</f>
        <v>1000</v>
      </c>
      <c r="H149" s="128">
        <f>H150</f>
        <v>1000</v>
      </c>
    </row>
    <row r="150" spans="1:8" s="193" customFormat="1" ht="24" x14ac:dyDescent="0.2">
      <c r="A150" s="270" t="s">
        <v>85</v>
      </c>
      <c r="B150" s="144">
        <v>598</v>
      </c>
      <c r="C150" s="127" t="s">
        <v>78</v>
      </c>
      <c r="D150" s="127" t="s">
        <v>494</v>
      </c>
      <c r="E150" s="127" t="s">
        <v>582</v>
      </c>
      <c r="F150" s="127" t="s">
        <v>86</v>
      </c>
      <c r="G150" s="128">
        <v>1000</v>
      </c>
      <c r="H150" s="128">
        <v>1000</v>
      </c>
    </row>
    <row r="151" spans="1:8" s="193" customFormat="1" ht="24" x14ac:dyDescent="0.2">
      <c r="A151" s="266" t="s">
        <v>808</v>
      </c>
      <c r="B151" s="157">
        <v>598</v>
      </c>
      <c r="C151" s="118" t="s">
        <v>78</v>
      </c>
      <c r="D151" s="118" t="s">
        <v>494</v>
      </c>
      <c r="E151" s="118" t="s">
        <v>809</v>
      </c>
      <c r="F151" s="118"/>
      <c r="G151" s="119">
        <f>G152</f>
        <v>5000</v>
      </c>
      <c r="H151" s="119">
        <f>H152</f>
        <v>5000</v>
      </c>
    </row>
    <row r="152" spans="1:8" s="193" customFormat="1" x14ac:dyDescent="0.2">
      <c r="A152" s="270" t="s">
        <v>303</v>
      </c>
      <c r="B152" s="127" t="s">
        <v>406</v>
      </c>
      <c r="C152" s="127" t="s">
        <v>78</v>
      </c>
      <c r="D152" s="127" t="s">
        <v>494</v>
      </c>
      <c r="E152" s="127" t="s">
        <v>809</v>
      </c>
      <c r="F152" s="144">
        <v>200</v>
      </c>
      <c r="G152" s="128">
        <f>G153</f>
        <v>5000</v>
      </c>
      <c r="H152" s="128">
        <f>H153</f>
        <v>5000</v>
      </c>
    </row>
    <row r="153" spans="1:8" s="193" customFormat="1" ht="24" x14ac:dyDescent="0.2">
      <c r="A153" s="270" t="s">
        <v>85</v>
      </c>
      <c r="B153" s="144">
        <v>598</v>
      </c>
      <c r="C153" s="127" t="s">
        <v>78</v>
      </c>
      <c r="D153" s="127" t="s">
        <v>494</v>
      </c>
      <c r="E153" s="127" t="s">
        <v>809</v>
      </c>
      <c r="F153" s="127" t="s">
        <v>86</v>
      </c>
      <c r="G153" s="128">
        <v>5000</v>
      </c>
      <c r="H153" s="128">
        <v>5000</v>
      </c>
    </row>
    <row r="154" spans="1:8" s="193" customFormat="1" x14ac:dyDescent="0.2">
      <c r="A154" s="266" t="s">
        <v>408</v>
      </c>
      <c r="B154" s="118">
        <v>598</v>
      </c>
      <c r="C154" s="118" t="s">
        <v>520</v>
      </c>
      <c r="D154" s="118" t="s">
        <v>77</v>
      </c>
      <c r="E154" s="118"/>
      <c r="F154" s="118"/>
      <c r="G154" s="119">
        <f>G155+G161</f>
        <v>31650</v>
      </c>
      <c r="H154" s="119">
        <f>H155+H161</f>
        <v>34514.300000000003</v>
      </c>
    </row>
    <row r="155" spans="1:8" s="192" customFormat="1" x14ac:dyDescent="0.2">
      <c r="A155" s="266" t="s">
        <v>391</v>
      </c>
      <c r="B155" s="118" t="s">
        <v>406</v>
      </c>
      <c r="C155" s="118" t="s">
        <v>520</v>
      </c>
      <c r="D155" s="118" t="s">
        <v>76</v>
      </c>
      <c r="E155" s="118" t="s">
        <v>216</v>
      </c>
      <c r="F155" s="118"/>
      <c r="G155" s="119">
        <f t="shared" ref="G155:H159" si="3">G156</f>
        <v>17150</v>
      </c>
      <c r="H155" s="119">
        <f t="shared" si="3"/>
        <v>17150</v>
      </c>
    </row>
    <row r="156" spans="1:8" s="192" customFormat="1" x14ac:dyDescent="0.2">
      <c r="A156" s="269" t="s">
        <v>458</v>
      </c>
      <c r="B156" s="132">
        <v>598</v>
      </c>
      <c r="C156" s="132" t="s">
        <v>520</v>
      </c>
      <c r="D156" s="132" t="s">
        <v>76</v>
      </c>
      <c r="E156" s="132" t="s">
        <v>216</v>
      </c>
      <c r="F156" s="118"/>
      <c r="G156" s="143">
        <f t="shared" si="3"/>
        <v>17150</v>
      </c>
      <c r="H156" s="143">
        <f t="shared" si="3"/>
        <v>17150</v>
      </c>
    </row>
    <row r="157" spans="1:8" s="220" customFormat="1" x14ac:dyDescent="0.2">
      <c r="A157" s="266" t="s">
        <v>306</v>
      </c>
      <c r="B157" s="118">
        <v>598</v>
      </c>
      <c r="C157" s="118" t="s">
        <v>520</v>
      </c>
      <c r="D157" s="118" t="s">
        <v>76</v>
      </c>
      <c r="E157" s="118" t="s">
        <v>217</v>
      </c>
      <c r="F157" s="118"/>
      <c r="G157" s="141">
        <f t="shared" si="3"/>
        <v>17150</v>
      </c>
      <c r="H157" s="141">
        <f t="shared" si="3"/>
        <v>17150</v>
      </c>
    </row>
    <row r="158" spans="1:8" s="220" customFormat="1" ht="24" x14ac:dyDescent="0.2">
      <c r="A158" s="266" t="s">
        <v>403</v>
      </c>
      <c r="B158" s="118" t="s">
        <v>406</v>
      </c>
      <c r="C158" s="118" t="s">
        <v>520</v>
      </c>
      <c r="D158" s="118" t="s">
        <v>76</v>
      </c>
      <c r="E158" s="118" t="s">
        <v>504</v>
      </c>
      <c r="F158" s="118"/>
      <c r="G158" s="141">
        <f t="shared" si="3"/>
        <v>17150</v>
      </c>
      <c r="H158" s="141">
        <f t="shared" si="3"/>
        <v>17150</v>
      </c>
    </row>
    <row r="159" spans="1:8" s="129" customFormat="1" x14ac:dyDescent="0.2">
      <c r="A159" s="270" t="s">
        <v>95</v>
      </c>
      <c r="B159" s="127" t="s">
        <v>406</v>
      </c>
      <c r="C159" s="127" t="s">
        <v>520</v>
      </c>
      <c r="D159" s="127" t="s">
        <v>76</v>
      </c>
      <c r="E159" s="127" t="s">
        <v>504</v>
      </c>
      <c r="F159" s="127" t="s">
        <v>94</v>
      </c>
      <c r="G159" s="142">
        <f t="shared" si="3"/>
        <v>17150</v>
      </c>
      <c r="H159" s="142">
        <f t="shared" si="3"/>
        <v>17150</v>
      </c>
    </row>
    <row r="160" spans="1:8" s="129" customFormat="1" x14ac:dyDescent="0.2">
      <c r="A160" s="270" t="s">
        <v>158</v>
      </c>
      <c r="B160" s="127" t="s">
        <v>406</v>
      </c>
      <c r="C160" s="127" t="s">
        <v>520</v>
      </c>
      <c r="D160" s="127" t="s">
        <v>76</v>
      </c>
      <c r="E160" s="127" t="s">
        <v>504</v>
      </c>
      <c r="F160" s="127" t="s">
        <v>523</v>
      </c>
      <c r="G160" s="142">
        <v>17150</v>
      </c>
      <c r="H160" s="142">
        <v>17150</v>
      </c>
    </row>
    <row r="161" spans="1:8" s="193" customFormat="1" x14ac:dyDescent="0.2">
      <c r="A161" s="266" t="s">
        <v>396</v>
      </c>
      <c r="B161" s="118" t="s">
        <v>406</v>
      </c>
      <c r="C161" s="118" t="s">
        <v>520</v>
      </c>
      <c r="D161" s="118" t="s">
        <v>488</v>
      </c>
      <c r="E161" s="118"/>
      <c r="F161" s="118"/>
      <c r="G161" s="141">
        <f>G162+G170</f>
        <v>14500</v>
      </c>
      <c r="H161" s="141">
        <f>H162+H170</f>
        <v>17364.3</v>
      </c>
    </row>
    <row r="162" spans="1:8" s="193" customFormat="1" x14ac:dyDescent="0.2">
      <c r="A162" s="269" t="s">
        <v>458</v>
      </c>
      <c r="B162" s="132">
        <v>598</v>
      </c>
      <c r="C162" s="132" t="s">
        <v>520</v>
      </c>
      <c r="D162" s="132" t="s">
        <v>488</v>
      </c>
      <c r="E162" s="132" t="s">
        <v>216</v>
      </c>
      <c r="F162" s="118"/>
      <c r="G162" s="119">
        <f>G163</f>
        <v>13000</v>
      </c>
      <c r="H162" s="119">
        <f>H163</f>
        <v>15864.3</v>
      </c>
    </row>
    <row r="163" spans="1:8" s="193" customFormat="1" x14ac:dyDescent="0.2">
      <c r="A163" s="266" t="s">
        <v>306</v>
      </c>
      <c r="B163" s="118">
        <v>598</v>
      </c>
      <c r="C163" s="118" t="s">
        <v>520</v>
      </c>
      <c r="D163" s="118" t="s">
        <v>488</v>
      </c>
      <c r="E163" s="118" t="s">
        <v>217</v>
      </c>
      <c r="F163" s="118"/>
      <c r="G163" s="119">
        <f>G164+G167</f>
        <v>13000</v>
      </c>
      <c r="H163" s="119">
        <f>H164+H167</f>
        <v>15864.3</v>
      </c>
    </row>
    <row r="164" spans="1:8" s="193" customFormat="1" x14ac:dyDescent="0.2">
      <c r="A164" s="266" t="s">
        <v>462</v>
      </c>
      <c r="B164" s="118" t="s">
        <v>406</v>
      </c>
      <c r="C164" s="118" t="s">
        <v>520</v>
      </c>
      <c r="D164" s="118" t="s">
        <v>488</v>
      </c>
      <c r="E164" s="149" t="s">
        <v>501</v>
      </c>
      <c r="F164" s="118"/>
      <c r="G164" s="133">
        <f>G165</f>
        <v>3000</v>
      </c>
      <c r="H164" s="133">
        <f>H165</f>
        <v>3000</v>
      </c>
    </row>
    <row r="165" spans="1:8" s="193" customFormat="1" x14ac:dyDescent="0.2">
      <c r="A165" s="270" t="s">
        <v>95</v>
      </c>
      <c r="B165" s="127" t="s">
        <v>406</v>
      </c>
      <c r="C165" s="127" t="s">
        <v>520</v>
      </c>
      <c r="D165" s="127" t="s">
        <v>488</v>
      </c>
      <c r="E165" s="137" t="s">
        <v>501</v>
      </c>
      <c r="F165" s="127" t="s">
        <v>94</v>
      </c>
      <c r="G165" s="128">
        <f>G166</f>
        <v>3000</v>
      </c>
      <c r="H165" s="128">
        <f>H166</f>
        <v>3000</v>
      </c>
    </row>
    <row r="166" spans="1:8" s="193" customFormat="1" x14ac:dyDescent="0.2">
      <c r="A166" s="270" t="s">
        <v>96</v>
      </c>
      <c r="B166" s="127" t="s">
        <v>406</v>
      </c>
      <c r="C166" s="127" t="s">
        <v>520</v>
      </c>
      <c r="D166" s="127" t="s">
        <v>488</v>
      </c>
      <c r="E166" s="137" t="s">
        <v>501</v>
      </c>
      <c r="F166" s="127" t="s">
        <v>97</v>
      </c>
      <c r="G166" s="128">
        <v>3000</v>
      </c>
      <c r="H166" s="128">
        <v>3000</v>
      </c>
    </row>
    <row r="167" spans="1:8" s="193" customFormat="1" ht="24" x14ac:dyDescent="0.2">
      <c r="A167" s="266" t="s">
        <v>583</v>
      </c>
      <c r="B167" s="118" t="s">
        <v>406</v>
      </c>
      <c r="C167" s="118" t="s">
        <v>520</v>
      </c>
      <c r="D167" s="118" t="s">
        <v>488</v>
      </c>
      <c r="E167" s="118" t="s">
        <v>505</v>
      </c>
      <c r="F167" s="118"/>
      <c r="G167" s="119">
        <f>G168</f>
        <v>10000</v>
      </c>
      <c r="H167" s="119">
        <f>H168</f>
        <v>12864.3</v>
      </c>
    </row>
    <row r="168" spans="1:8" s="193" customFormat="1" x14ac:dyDescent="0.2">
      <c r="A168" s="270" t="s">
        <v>95</v>
      </c>
      <c r="B168" s="127" t="s">
        <v>406</v>
      </c>
      <c r="C168" s="127" t="s">
        <v>520</v>
      </c>
      <c r="D168" s="127" t="s">
        <v>488</v>
      </c>
      <c r="E168" s="127" t="s">
        <v>505</v>
      </c>
      <c r="F168" s="127" t="s">
        <v>94</v>
      </c>
      <c r="G168" s="128">
        <f>G169</f>
        <v>10000</v>
      </c>
      <c r="H168" s="128">
        <f>H169</f>
        <v>12864.3</v>
      </c>
    </row>
    <row r="169" spans="1:8" s="193" customFormat="1" x14ac:dyDescent="0.2">
      <c r="A169" s="270" t="s">
        <v>96</v>
      </c>
      <c r="B169" s="127" t="s">
        <v>406</v>
      </c>
      <c r="C169" s="127" t="s">
        <v>520</v>
      </c>
      <c r="D169" s="127" t="s">
        <v>488</v>
      </c>
      <c r="E169" s="127" t="s">
        <v>505</v>
      </c>
      <c r="F169" s="127" t="s">
        <v>97</v>
      </c>
      <c r="G169" s="128">
        <v>10000</v>
      </c>
      <c r="H169" s="128">
        <v>12864.3</v>
      </c>
    </row>
    <row r="170" spans="1:8" s="193" customFormat="1" ht="54" x14ac:dyDescent="0.25">
      <c r="A170" s="272" t="s">
        <v>584</v>
      </c>
      <c r="B170" s="121" t="s">
        <v>406</v>
      </c>
      <c r="C170" s="121" t="s">
        <v>520</v>
      </c>
      <c r="D170" s="121" t="s">
        <v>488</v>
      </c>
      <c r="E170" s="156" t="s">
        <v>257</v>
      </c>
      <c r="F170" s="121"/>
      <c r="G170" s="133">
        <f t="shared" ref="G170:H172" si="4">G171</f>
        <v>1500</v>
      </c>
      <c r="H170" s="133">
        <f t="shared" si="4"/>
        <v>1500</v>
      </c>
    </row>
    <row r="171" spans="1:8" s="193" customFormat="1" ht="24" x14ac:dyDescent="0.2">
      <c r="A171" s="169" t="s">
        <v>49</v>
      </c>
      <c r="B171" s="118" t="s">
        <v>406</v>
      </c>
      <c r="C171" s="118" t="s">
        <v>520</v>
      </c>
      <c r="D171" s="118" t="s">
        <v>488</v>
      </c>
      <c r="E171" s="149" t="s">
        <v>585</v>
      </c>
      <c r="F171" s="118"/>
      <c r="G171" s="119">
        <f t="shared" si="4"/>
        <v>1500</v>
      </c>
      <c r="H171" s="119">
        <f t="shared" si="4"/>
        <v>1500</v>
      </c>
    </row>
    <row r="172" spans="1:8" s="193" customFormat="1" x14ac:dyDescent="0.2">
      <c r="A172" s="270" t="s">
        <v>95</v>
      </c>
      <c r="B172" s="127" t="s">
        <v>406</v>
      </c>
      <c r="C172" s="127" t="s">
        <v>520</v>
      </c>
      <c r="D172" s="127" t="s">
        <v>488</v>
      </c>
      <c r="E172" s="137" t="s">
        <v>585</v>
      </c>
      <c r="F172" s="127" t="s">
        <v>94</v>
      </c>
      <c r="G172" s="128">
        <f t="shared" si="4"/>
        <v>1500</v>
      </c>
      <c r="H172" s="128">
        <f t="shared" si="4"/>
        <v>1500</v>
      </c>
    </row>
    <row r="173" spans="1:8" s="193" customFormat="1" x14ac:dyDescent="0.2">
      <c r="A173" s="270" t="s">
        <v>158</v>
      </c>
      <c r="B173" s="127" t="s">
        <v>406</v>
      </c>
      <c r="C173" s="127" t="s">
        <v>520</v>
      </c>
      <c r="D173" s="127" t="s">
        <v>488</v>
      </c>
      <c r="E173" s="137" t="s">
        <v>585</v>
      </c>
      <c r="F173" s="127" t="s">
        <v>523</v>
      </c>
      <c r="G173" s="128">
        <v>1500</v>
      </c>
      <c r="H173" s="128">
        <v>1500</v>
      </c>
    </row>
    <row r="174" spans="1:8" s="193" customFormat="1" x14ac:dyDescent="0.2">
      <c r="A174" s="266" t="s">
        <v>401</v>
      </c>
      <c r="B174" s="118" t="s">
        <v>406</v>
      </c>
      <c r="C174" s="118" t="s">
        <v>494</v>
      </c>
      <c r="D174" s="118" t="s">
        <v>77</v>
      </c>
      <c r="E174" s="118"/>
      <c r="F174" s="118"/>
      <c r="G174" s="119">
        <f>G175+G185</f>
        <v>9930</v>
      </c>
      <c r="H174" s="119">
        <f>H175+H185</f>
        <v>9930</v>
      </c>
    </row>
    <row r="175" spans="1:8" s="193" customFormat="1" x14ac:dyDescent="0.2">
      <c r="A175" s="266" t="s">
        <v>389</v>
      </c>
      <c r="B175" s="118" t="s">
        <v>406</v>
      </c>
      <c r="C175" s="118" t="s">
        <v>494</v>
      </c>
      <c r="D175" s="118" t="s">
        <v>76</v>
      </c>
      <c r="E175" s="118" t="s">
        <v>216</v>
      </c>
      <c r="F175" s="118"/>
      <c r="G175" s="119">
        <f t="shared" ref="G175:H177" si="5">G176</f>
        <v>3320</v>
      </c>
      <c r="H175" s="119">
        <f t="shared" si="5"/>
        <v>3320</v>
      </c>
    </row>
    <row r="176" spans="1:8" s="193" customFormat="1" x14ac:dyDescent="0.2">
      <c r="A176" s="266" t="s">
        <v>108</v>
      </c>
      <c r="B176" s="118" t="s">
        <v>406</v>
      </c>
      <c r="C176" s="118" t="s">
        <v>494</v>
      </c>
      <c r="D176" s="118" t="s">
        <v>76</v>
      </c>
      <c r="E176" s="118" t="s">
        <v>217</v>
      </c>
      <c r="F176" s="118"/>
      <c r="G176" s="119">
        <f t="shared" si="5"/>
        <v>3320</v>
      </c>
      <c r="H176" s="119">
        <f t="shared" si="5"/>
        <v>3320</v>
      </c>
    </row>
    <row r="177" spans="1:8" s="193" customFormat="1" x14ac:dyDescent="0.2">
      <c r="A177" s="271" t="s">
        <v>490</v>
      </c>
      <c r="B177" s="146" t="s">
        <v>406</v>
      </c>
      <c r="C177" s="146" t="s">
        <v>494</v>
      </c>
      <c r="D177" s="146" t="s">
        <v>76</v>
      </c>
      <c r="E177" s="146" t="s">
        <v>347</v>
      </c>
      <c r="F177" s="146"/>
      <c r="G177" s="151">
        <f t="shared" si="5"/>
        <v>3320</v>
      </c>
      <c r="H177" s="151">
        <f t="shared" si="5"/>
        <v>3320</v>
      </c>
    </row>
    <row r="178" spans="1:8" s="193" customFormat="1" x14ac:dyDescent="0.2">
      <c r="A178" s="266" t="s">
        <v>46</v>
      </c>
      <c r="B178" s="118" t="s">
        <v>406</v>
      </c>
      <c r="C178" s="118" t="s">
        <v>494</v>
      </c>
      <c r="D178" s="118" t="s">
        <v>76</v>
      </c>
      <c r="E178" s="118" t="s">
        <v>347</v>
      </c>
      <c r="F178" s="118"/>
      <c r="G178" s="119">
        <f>G179+G181+G183</f>
        <v>3320</v>
      </c>
      <c r="H178" s="119">
        <f>H179+H181+H183</f>
        <v>3320</v>
      </c>
    </row>
    <row r="179" spans="1:8" s="193" customFormat="1" ht="36" x14ac:dyDescent="0.2">
      <c r="A179" s="270" t="s">
        <v>79</v>
      </c>
      <c r="B179" s="127" t="s">
        <v>406</v>
      </c>
      <c r="C179" s="127" t="s">
        <v>494</v>
      </c>
      <c r="D179" s="127" t="s">
        <v>76</v>
      </c>
      <c r="E179" s="127" t="s">
        <v>347</v>
      </c>
      <c r="F179" s="127" t="s">
        <v>80</v>
      </c>
      <c r="G179" s="128">
        <f>G180</f>
        <v>3264</v>
      </c>
      <c r="H179" s="128">
        <f>H180</f>
        <v>3264</v>
      </c>
    </row>
    <row r="180" spans="1:8" s="193" customFormat="1" x14ac:dyDescent="0.2">
      <c r="A180" s="270" t="s">
        <v>491</v>
      </c>
      <c r="B180" s="127" t="s">
        <v>406</v>
      </c>
      <c r="C180" s="127" t="s">
        <v>494</v>
      </c>
      <c r="D180" s="127" t="s">
        <v>76</v>
      </c>
      <c r="E180" s="127" t="s">
        <v>347</v>
      </c>
      <c r="F180" s="127" t="s">
        <v>492</v>
      </c>
      <c r="G180" s="128">
        <f>2420+730+12+102</f>
        <v>3264</v>
      </c>
      <c r="H180" s="128">
        <f>2420+730+12+102</f>
        <v>3264</v>
      </c>
    </row>
    <row r="181" spans="1:8" s="193" customFormat="1" x14ac:dyDescent="0.2">
      <c r="A181" s="270" t="s">
        <v>303</v>
      </c>
      <c r="B181" s="127" t="s">
        <v>406</v>
      </c>
      <c r="C181" s="127" t="s">
        <v>494</v>
      </c>
      <c r="D181" s="127" t="s">
        <v>76</v>
      </c>
      <c r="E181" s="127" t="s">
        <v>347</v>
      </c>
      <c r="F181" s="127" t="s">
        <v>84</v>
      </c>
      <c r="G181" s="128">
        <f>G182</f>
        <v>50</v>
      </c>
      <c r="H181" s="128">
        <f>H182</f>
        <v>50</v>
      </c>
    </row>
    <row r="182" spans="1:8" s="193" customFormat="1" ht="24" x14ac:dyDescent="0.2">
      <c r="A182" s="270" t="s">
        <v>85</v>
      </c>
      <c r="B182" s="127" t="s">
        <v>406</v>
      </c>
      <c r="C182" s="127" t="s">
        <v>494</v>
      </c>
      <c r="D182" s="127" t="s">
        <v>76</v>
      </c>
      <c r="E182" s="127" t="s">
        <v>347</v>
      </c>
      <c r="F182" s="127" t="s">
        <v>86</v>
      </c>
      <c r="G182" s="128">
        <v>50</v>
      </c>
      <c r="H182" s="128">
        <v>50</v>
      </c>
    </row>
    <row r="183" spans="1:8" s="193" customFormat="1" x14ac:dyDescent="0.2">
      <c r="A183" s="270" t="s">
        <v>87</v>
      </c>
      <c r="B183" s="127" t="s">
        <v>406</v>
      </c>
      <c r="C183" s="127" t="s">
        <v>494</v>
      </c>
      <c r="D183" s="127" t="s">
        <v>76</v>
      </c>
      <c r="E183" s="127" t="s">
        <v>347</v>
      </c>
      <c r="F183" s="127" t="s">
        <v>88</v>
      </c>
      <c r="G183" s="128">
        <f>G184</f>
        <v>6</v>
      </c>
      <c r="H183" s="128">
        <f>H184</f>
        <v>6</v>
      </c>
    </row>
    <row r="184" spans="1:8" s="193" customFormat="1" x14ac:dyDescent="0.2">
      <c r="A184" s="270" t="s">
        <v>156</v>
      </c>
      <c r="B184" s="127" t="s">
        <v>406</v>
      </c>
      <c r="C184" s="127" t="s">
        <v>494</v>
      </c>
      <c r="D184" s="127" t="s">
        <v>76</v>
      </c>
      <c r="E184" s="127" t="s">
        <v>347</v>
      </c>
      <c r="F184" s="127" t="s">
        <v>89</v>
      </c>
      <c r="G184" s="128">
        <v>6</v>
      </c>
      <c r="H184" s="128">
        <v>6</v>
      </c>
    </row>
    <row r="185" spans="1:8" s="193" customFormat="1" ht="15.75" x14ac:dyDescent="0.2">
      <c r="A185" s="266" t="s">
        <v>390</v>
      </c>
      <c r="B185" s="118" t="s">
        <v>406</v>
      </c>
      <c r="C185" s="118" t="s">
        <v>494</v>
      </c>
      <c r="D185" s="118" t="s">
        <v>496</v>
      </c>
      <c r="E185" s="118" t="s">
        <v>216</v>
      </c>
      <c r="F185" s="124"/>
      <c r="G185" s="119">
        <f t="shared" ref="G185:H188" si="6">G186</f>
        <v>6610</v>
      </c>
      <c r="H185" s="119">
        <f t="shared" si="6"/>
        <v>6610</v>
      </c>
    </row>
    <row r="186" spans="1:8" s="193" customFormat="1" x14ac:dyDescent="0.2">
      <c r="A186" s="266" t="s">
        <v>108</v>
      </c>
      <c r="B186" s="118" t="s">
        <v>406</v>
      </c>
      <c r="C186" s="118" t="s">
        <v>494</v>
      </c>
      <c r="D186" s="118" t="s">
        <v>496</v>
      </c>
      <c r="E186" s="118" t="s">
        <v>217</v>
      </c>
      <c r="F186" s="118"/>
      <c r="G186" s="119">
        <f t="shared" si="6"/>
        <v>6610</v>
      </c>
      <c r="H186" s="119">
        <f t="shared" si="6"/>
        <v>6610</v>
      </c>
    </row>
    <row r="187" spans="1:8" s="193" customFormat="1" ht="24" x14ac:dyDescent="0.2">
      <c r="A187" s="266" t="s">
        <v>48</v>
      </c>
      <c r="B187" s="118" t="s">
        <v>406</v>
      </c>
      <c r="C187" s="118" t="s">
        <v>494</v>
      </c>
      <c r="D187" s="118" t="s">
        <v>496</v>
      </c>
      <c r="E187" s="118" t="s">
        <v>586</v>
      </c>
      <c r="F187" s="118"/>
      <c r="G187" s="119">
        <f t="shared" si="6"/>
        <v>6610</v>
      </c>
      <c r="H187" s="119">
        <f t="shared" si="6"/>
        <v>6610</v>
      </c>
    </row>
    <row r="188" spans="1:8" s="193" customFormat="1" ht="24" x14ac:dyDescent="0.2">
      <c r="A188" s="270" t="s">
        <v>104</v>
      </c>
      <c r="B188" s="127" t="s">
        <v>406</v>
      </c>
      <c r="C188" s="127" t="s">
        <v>494</v>
      </c>
      <c r="D188" s="127" t="s">
        <v>496</v>
      </c>
      <c r="E188" s="127" t="s">
        <v>586</v>
      </c>
      <c r="F188" s="127" t="s">
        <v>410</v>
      </c>
      <c r="G188" s="128">
        <f t="shared" si="6"/>
        <v>6610</v>
      </c>
      <c r="H188" s="128">
        <f t="shared" si="6"/>
        <v>6610</v>
      </c>
    </row>
    <row r="189" spans="1:8" s="193" customFormat="1" x14ac:dyDescent="0.2">
      <c r="A189" s="270" t="s">
        <v>105</v>
      </c>
      <c r="B189" s="127" t="s">
        <v>406</v>
      </c>
      <c r="C189" s="127" t="s">
        <v>494</v>
      </c>
      <c r="D189" s="127" t="s">
        <v>496</v>
      </c>
      <c r="E189" s="127" t="s">
        <v>586</v>
      </c>
      <c r="F189" s="127" t="s">
        <v>428</v>
      </c>
      <c r="G189" s="128">
        <v>6610</v>
      </c>
      <c r="H189" s="128">
        <v>6610</v>
      </c>
    </row>
    <row r="190" spans="1:8" s="193" customFormat="1" ht="31.5" x14ac:dyDescent="0.25">
      <c r="A190" s="265" t="s">
        <v>186</v>
      </c>
      <c r="B190" s="123">
        <v>599</v>
      </c>
      <c r="C190" s="124"/>
      <c r="D190" s="124"/>
      <c r="E190" s="123"/>
      <c r="F190" s="123"/>
      <c r="G190" s="275">
        <f>G191+G215+G222</f>
        <v>20487.3</v>
      </c>
      <c r="H190" s="275">
        <f>H191+H215+H222</f>
        <v>20916.5</v>
      </c>
    </row>
    <row r="191" spans="1:8" s="193" customFormat="1" x14ac:dyDescent="0.2">
      <c r="A191" s="266" t="s">
        <v>115</v>
      </c>
      <c r="B191" s="118" t="s">
        <v>409</v>
      </c>
      <c r="C191" s="118" t="s">
        <v>76</v>
      </c>
      <c r="D191" s="118" t="s">
        <v>77</v>
      </c>
      <c r="E191" s="118"/>
      <c r="F191" s="118"/>
      <c r="G191" s="119">
        <f>G192+G203+G209</f>
        <v>17612.3</v>
      </c>
      <c r="H191" s="119">
        <f>H192+H203+H209</f>
        <v>18041.5</v>
      </c>
    </row>
    <row r="192" spans="1:8" s="193" customFormat="1" ht="36" x14ac:dyDescent="0.2">
      <c r="A192" s="266" t="s">
        <v>314</v>
      </c>
      <c r="B192" s="118" t="s">
        <v>409</v>
      </c>
      <c r="C192" s="118" t="s">
        <v>76</v>
      </c>
      <c r="D192" s="118" t="s">
        <v>78</v>
      </c>
      <c r="E192" s="118"/>
      <c r="F192" s="118"/>
      <c r="G192" s="119">
        <f>G193</f>
        <v>17110</v>
      </c>
      <c r="H192" s="119">
        <f>H193</f>
        <v>17110</v>
      </c>
    </row>
    <row r="193" spans="1:8" s="193" customFormat="1" x14ac:dyDescent="0.2">
      <c r="A193" s="267" t="s">
        <v>74</v>
      </c>
      <c r="B193" s="132" t="s">
        <v>409</v>
      </c>
      <c r="C193" s="132" t="s">
        <v>76</v>
      </c>
      <c r="D193" s="132" t="s">
        <v>78</v>
      </c>
      <c r="E193" s="132" t="s">
        <v>216</v>
      </c>
      <c r="F193" s="132"/>
      <c r="G193" s="133">
        <f>G194</f>
        <v>17110</v>
      </c>
      <c r="H193" s="133">
        <f>H194</f>
        <v>17110</v>
      </c>
    </row>
    <row r="194" spans="1:8" s="193" customFormat="1" x14ac:dyDescent="0.2">
      <c r="A194" s="268" t="s">
        <v>306</v>
      </c>
      <c r="B194" s="118" t="s">
        <v>409</v>
      </c>
      <c r="C194" s="118" t="s">
        <v>76</v>
      </c>
      <c r="D194" s="118" t="s">
        <v>78</v>
      </c>
      <c r="E194" s="118" t="s">
        <v>217</v>
      </c>
      <c r="F194" s="118"/>
      <c r="G194" s="119">
        <f>G195+G198</f>
        <v>17110</v>
      </c>
      <c r="H194" s="119">
        <f>H195+H198</f>
        <v>17110</v>
      </c>
    </row>
    <row r="195" spans="1:8" s="193" customFormat="1" ht="24" x14ac:dyDescent="0.2">
      <c r="A195" s="268" t="s">
        <v>305</v>
      </c>
      <c r="B195" s="118" t="s">
        <v>409</v>
      </c>
      <c r="C195" s="118" t="s">
        <v>76</v>
      </c>
      <c r="D195" s="118" t="s">
        <v>78</v>
      </c>
      <c r="E195" s="118" t="s">
        <v>218</v>
      </c>
      <c r="F195" s="118"/>
      <c r="G195" s="119">
        <f>G196</f>
        <v>15000</v>
      </c>
      <c r="H195" s="119">
        <f>H196</f>
        <v>15000</v>
      </c>
    </row>
    <row r="196" spans="1:8" s="193" customFormat="1" ht="36" x14ac:dyDescent="0.2">
      <c r="A196" s="270" t="s">
        <v>79</v>
      </c>
      <c r="B196" s="127" t="s">
        <v>409</v>
      </c>
      <c r="C196" s="127" t="s">
        <v>76</v>
      </c>
      <c r="D196" s="127" t="s">
        <v>78</v>
      </c>
      <c r="E196" s="127" t="s">
        <v>218</v>
      </c>
      <c r="F196" s="127" t="s">
        <v>80</v>
      </c>
      <c r="G196" s="128">
        <f>G197</f>
        <v>15000</v>
      </c>
      <c r="H196" s="128">
        <f>H197</f>
        <v>15000</v>
      </c>
    </row>
    <row r="197" spans="1:8" s="193" customFormat="1" x14ac:dyDescent="0.2">
      <c r="A197" s="270" t="s">
        <v>81</v>
      </c>
      <c r="B197" s="127" t="s">
        <v>409</v>
      </c>
      <c r="C197" s="127" t="s">
        <v>76</v>
      </c>
      <c r="D197" s="127" t="s">
        <v>78</v>
      </c>
      <c r="E197" s="127" t="s">
        <v>218</v>
      </c>
      <c r="F197" s="127" t="s">
        <v>82</v>
      </c>
      <c r="G197" s="128">
        <f>11525+75+3400</f>
        <v>15000</v>
      </c>
      <c r="H197" s="128">
        <f>11525+75+3400</f>
        <v>15000</v>
      </c>
    </row>
    <row r="198" spans="1:8" s="193" customFormat="1" x14ac:dyDescent="0.2">
      <c r="A198" s="266" t="s">
        <v>83</v>
      </c>
      <c r="B198" s="118" t="s">
        <v>409</v>
      </c>
      <c r="C198" s="118" t="s">
        <v>76</v>
      </c>
      <c r="D198" s="118" t="s">
        <v>78</v>
      </c>
      <c r="E198" s="118" t="s">
        <v>219</v>
      </c>
      <c r="F198" s="118"/>
      <c r="G198" s="119">
        <f>G199+G201</f>
        <v>2110</v>
      </c>
      <c r="H198" s="119">
        <f>H199+H201</f>
        <v>2110</v>
      </c>
    </row>
    <row r="199" spans="1:8" s="193" customFormat="1" x14ac:dyDescent="0.2">
      <c r="A199" s="270" t="s">
        <v>303</v>
      </c>
      <c r="B199" s="127" t="s">
        <v>409</v>
      </c>
      <c r="C199" s="127" t="s">
        <v>76</v>
      </c>
      <c r="D199" s="127" t="s">
        <v>78</v>
      </c>
      <c r="E199" s="127" t="s">
        <v>219</v>
      </c>
      <c r="F199" s="127" t="s">
        <v>84</v>
      </c>
      <c r="G199" s="128">
        <f>G200</f>
        <v>2070</v>
      </c>
      <c r="H199" s="128">
        <f>H200</f>
        <v>2070</v>
      </c>
    </row>
    <row r="200" spans="1:8" s="193" customFormat="1" ht="24" x14ac:dyDescent="0.2">
      <c r="A200" s="270" t="s">
        <v>85</v>
      </c>
      <c r="B200" s="127" t="s">
        <v>409</v>
      </c>
      <c r="C200" s="127" t="s">
        <v>76</v>
      </c>
      <c r="D200" s="127" t="s">
        <v>78</v>
      </c>
      <c r="E200" s="127" t="s">
        <v>219</v>
      </c>
      <c r="F200" s="127" t="s">
        <v>86</v>
      </c>
      <c r="G200" s="128">
        <f>500+980+190+150+50+200</f>
        <v>2070</v>
      </c>
      <c r="H200" s="128">
        <f>500+980+190+150+50+200</f>
        <v>2070</v>
      </c>
    </row>
    <row r="201" spans="1:8" s="193" customFormat="1" x14ac:dyDescent="0.2">
      <c r="A201" s="270" t="s">
        <v>87</v>
      </c>
      <c r="B201" s="127" t="s">
        <v>409</v>
      </c>
      <c r="C201" s="127" t="s">
        <v>76</v>
      </c>
      <c r="D201" s="127" t="s">
        <v>78</v>
      </c>
      <c r="E201" s="127" t="s">
        <v>219</v>
      </c>
      <c r="F201" s="127" t="s">
        <v>88</v>
      </c>
      <c r="G201" s="128">
        <f>G202</f>
        <v>40</v>
      </c>
      <c r="H201" s="128">
        <f>H202</f>
        <v>40</v>
      </c>
    </row>
    <row r="202" spans="1:8" s="193" customFormat="1" x14ac:dyDescent="0.2">
      <c r="A202" s="270" t="s">
        <v>519</v>
      </c>
      <c r="B202" s="127" t="s">
        <v>409</v>
      </c>
      <c r="C202" s="127" t="s">
        <v>76</v>
      </c>
      <c r="D202" s="127" t="s">
        <v>78</v>
      </c>
      <c r="E202" s="127" t="s">
        <v>219</v>
      </c>
      <c r="F202" s="127" t="s">
        <v>89</v>
      </c>
      <c r="G202" s="128">
        <v>40</v>
      </c>
      <c r="H202" s="128">
        <v>40</v>
      </c>
    </row>
    <row r="203" spans="1:8" s="193" customFormat="1" x14ac:dyDescent="0.2">
      <c r="A203" s="266" t="s">
        <v>457</v>
      </c>
      <c r="B203" s="118" t="s">
        <v>409</v>
      </c>
      <c r="C203" s="118" t="s">
        <v>76</v>
      </c>
      <c r="D203" s="118" t="s">
        <v>435</v>
      </c>
      <c r="E203" s="118"/>
      <c r="F203" s="118"/>
      <c r="G203" s="119">
        <f t="shared" ref="G203:H207" si="7">G204</f>
        <v>102.3</v>
      </c>
      <c r="H203" s="119">
        <f t="shared" si="7"/>
        <v>531.5</v>
      </c>
    </row>
    <row r="204" spans="1:8" s="193" customFormat="1" x14ac:dyDescent="0.2">
      <c r="A204" s="267" t="s">
        <v>74</v>
      </c>
      <c r="B204" s="132" t="s">
        <v>409</v>
      </c>
      <c r="C204" s="132" t="s">
        <v>76</v>
      </c>
      <c r="D204" s="132" t="s">
        <v>435</v>
      </c>
      <c r="E204" s="132" t="s">
        <v>216</v>
      </c>
      <c r="F204" s="127"/>
      <c r="G204" s="133">
        <f t="shared" si="7"/>
        <v>102.3</v>
      </c>
      <c r="H204" s="133">
        <f t="shared" si="7"/>
        <v>531.5</v>
      </c>
    </row>
    <row r="205" spans="1:8" s="193" customFormat="1" x14ac:dyDescent="0.2">
      <c r="A205" s="268" t="s">
        <v>306</v>
      </c>
      <c r="B205" s="118" t="s">
        <v>409</v>
      </c>
      <c r="C205" s="118" t="s">
        <v>76</v>
      </c>
      <c r="D205" s="118" t="s">
        <v>435</v>
      </c>
      <c r="E205" s="118" t="s">
        <v>217</v>
      </c>
      <c r="F205" s="127"/>
      <c r="G205" s="119">
        <f t="shared" si="7"/>
        <v>102.3</v>
      </c>
      <c r="H205" s="119">
        <f t="shared" si="7"/>
        <v>531.5</v>
      </c>
    </row>
    <row r="206" spans="1:8" s="193" customFormat="1" ht="36" x14ac:dyDescent="0.2">
      <c r="A206" s="266" t="s">
        <v>460</v>
      </c>
      <c r="B206" s="118" t="s">
        <v>409</v>
      </c>
      <c r="C206" s="118" t="s">
        <v>76</v>
      </c>
      <c r="D206" s="118" t="s">
        <v>435</v>
      </c>
      <c r="E206" s="118" t="s">
        <v>353</v>
      </c>
      <c r="F206" s="118"/>
      <c r="G206" s="119">
        <f t="shared" si="7"/>
        <v>102.3</v>
      </c>
      <c r="H206" s="119">
        <f t="shared" si="7"/>
        <v>531.5</v>
      </c>
    </row>
    <row r="207" spans="1:8" s="193" customFormat="1" x14ac:dyDescent="0.2">
      <c r="A207" s="270" t="s">
        <v>303</v>
      </c>
      <c r="B207" s="127" t="s">
        <v>409</v>
      </c>
      <c r="C207" s="127" t="s">
        <v>76</v>
      </c>
      <c r="D207" s="127" t="s">
        <v>435</v>
      </c>
      <c r="E207" s="127" t="s">
        <v>353</v>
      </c>
      <c r="F207" s="127" t="s">
        <v>84</v>
      </c>
      <c r="G207" s="128">
        <f t="shared" si="7"/>
        <v>102.3</v>
      </c>
      <c r="H207" s="128">
        <f t="shared" si="7"/>
        <v>531.5</v>
      </c>
    </row>
    <row r="208" spans="1:8" s="193" customFormat="1" ht="24" x14ac:dyDescent="0.2">
      <c r="A208" s="270" t="s">
        <v>85</v>
      </c>
      <c r="B208" s="127" t="s">
        <v>409</v>
      </c>
      <c r="C208" s="127" t="s">
        <v>76</v>
      </c>
      <c r="D208" s="127" t="s">
        <v>435</v>
      </c>
      <c r="E208" s="127" t="s">
        <v>353</v>
      </c>
      <c r="F208" s="127" t="s">
        <v>86</v>
      </c>
      <c r="G208" s="142">
        <v>102.3</v>
      </c>
      <c r="H208" s="142">
        <v>531.5</v>
      </c>
    </row>
    <row r="209" spans="1:8" s="193" customFormat="1" x14ac:dyDescent="0.2">
      <c r="A209" s="273" t="s">
        <v>320</v>
      </c>
      <c r="B209" s="118" t="s">
        <v>409</v>
      </c>
      <c r="C209" s="118" t="s">
        <v>76</v>
      </c>
      <c r="D209" s="118" t="s">
        <v>93</v>
      </c>
      <c r="E209" s="118"/>
      <c r="F209" s="118"/>
      <c r="G209" s="141">
        <f t="shared" ref="G209:H213" si="8">G210</f>
        <v>400</v>
      </c>
      <c r="H209" s="141">
        <f t="shared" si="8"/>
        <v>400</v>
      </c>
    </row>
    <row r="210" spans="1:8" s="193" customFormat="1" ht="27" x14ac:dyDescent="0.25">
      <c r="A210" s="276" t="s">
        <v>587</v>
      </c>
      <c r="B210" s="121">
        <v>599</v>
      </c>
      <c r="C210" s="121" t="s">
        <v>76</v>
      </c>
      <c r="D210" s="121" t="s">
        <v>93</v>
      </c>
      <c r="E210" s="121" t="s">
        <v>103</v>
      </c>
      <c r="F210" s="121"/>
      <c r="G210" s="141">
        <f t="shared" si="8"/>
        <v>400</v>
      </c>
      <c r="H210" s="141">
        <f t="shared" si="8"/>
        <v>400</v>
      </c>
    </row>
    <row r="211" spans="1:8" s="193" customFormat="1" ht="24" x14ac:dyDescent="0.2">
      <c r="A211" s="273" t="s">
        <v>506</v>
      </c>
      <c r="B211" s="118" t="s">
        <v>409</v>
      </c>
      <c r="C211" s="118" t="s">
        <v>76</v>
      </c>
      <c r="D211" s="118" t="s">
        <v>93</v>
      </c>
      <c r="E211" s="118" t="s">
        <v>508</v>
      </c>
      <c r="F211" s="118"/>
      <c r="G211" s="141">
        <f t="shared" si="8"/>
        <v>400</v>
      </c>
      <c r="H211" s="141">
        <f t="shared" si="8"/>
        <v>400</v>
      </c>
    </row>
    <row r="212" spans="1:8" s="193" customFormat="1" ht="24" x14ac:dyDescent="0.2">
      <c r="A212" s="277" t="s">
        <v>507</v>
      </c>
      <c r="B212" s="132" t="s">
        <v>409</v>
      </c>
      <c r="C212" s="132" t="s">
        <v>76</v>
      </c>
      <c r="D212" s="132" t="s">
        <v>93</v>
      </c>
      <c r="E212" s="132" t="s">
        <v>588</v>
      </c>
      <c r="F212" s="132"/>
      <c r="G212" s="143">
        <f t="shared" si="8"/>
        <v>400</v>
      </c>
      <c r="H212" s="143">
        <f t="shared" si="8"/>
        <v>400</v>
      </c>
    </row>
    <row r="213" spans="1:8" s="193" customFormat="1" ht="36" x14ac:dyDescent="0.2">
      <c r="A213" s="270" t="s">
        <v>79</v>
      </c>
      <c r="B213" s="127" t="s">
        <v>409</v>
      </c>
      <c r="C213" s="127" t="s">
        <v>76</v>
      </c>
      <c r="D213" s="127" t="s">
        <v>93</v>
      </c>
      <c r="E213" s="127" t="s">
        <v>588</v>
      </c>
      <c r="F213" s="127" t="s">
        <v>80</v>
      </c>
      <c r="G213" s="142">
        <f t="shared" si="8"/>
        <v>400</v>
      </c>
      <c r="H213" s="142">
        <f t="shared" si="8"/>
        <v>400</v>
      </c>
    </row>
    <row r="214" spans="1:8" s="193" customFormat="1" x14ac:dyDescent="0.2">
      <c r="A214" s="270" t="s">
        <v>81</v>
      </c>
      <c r="B214" s="127" t="s">
        <v>409</v>
      </c>
      <c r="C214" s="127" t="s">
        <v>76</v>
      </c>
      <c r="D214" s="127" t="s">
        <v>93</v>
      </c>
      <c r="E214" s="127" t="s">
        <v>588</v>
      </c>
      <c r="F214" s="127" t="s">
        <v>82</v>
      </c>
      <c r="G214" s="128">
        <v>400</v>
      </c>
      <c r="H214" s="128">
        <v>400</v>
      </c>
    </row>
    <row r="215" spans="1:8" s="193" customFormat="1" x14ac:dyDescent="0.2">
      <c r="A215" s="266" t="s">
        <v>377</v>
      </c>
      <c r="B215" s="118" t="s">
        <v>409</v>
      </c>
      <c r="C215" s="118" t="s">
        <v>435</v>
      </c>
      <c r="D215" s="118" t="s">
        <v>77</v>
      </c>
      <c r="E215" s="127"/>
      <c r="F215" s="127"/>
      <c r="G215" s="119">
        <f t="shared" ref="G215:H220" si="9">G216</f>
        <v>2500</v>
      </c>
      <c r="H215" s="119">
        <f t="shared" si="9"/>
        <v>2500</v>
      </c>
    </row>
    <row r="216" spans="1:8" s="193" customFormat="1" x14ac:dyDescent="0.2">
      <c r="A216" s="266" t="s">
        <v>381</v>
      </c>
      <c r="B216" s="118" t="s">
        <v>409</v>
      </c>
      <c r="C216" s="118" t="s">
        <v>435</v>
      </c>
      <c r="D216" s="118" t="s">
        <v>488</v>
      </c>
      <c r="E216" s="132"/>
      <c r="F216" s="132"/>
      <c r="G216" s="119">
        <f t="shared" si="9"/>
        <v>2500</v>
      </c>
      <c r="H216" s="119">
        <f t="shared" si="9"/>
        <v>2500</v>
      </c>
    </row>
    <row r="217" spans="1:8" s="193" customFormat="1" x14ac:dyDescent="0.2">
      <c r="A217" s="267" t="s">
        <v>74</v>
      </c>
      <c r="B217" s="132" t="s">
        <v>409</v>
      </c>
      <c r="C217" s="132" t="s">
        <v>435</v>
      </c>
      <c r="D217" s="132" t="s">
        <v>488</v>
      </c>
      <c r="E217" s="132" t="s">
        <v>216</v>
      </c>
      <c r="F217" s="132"/>
      <c r="G217" s="133">
        <f t="shared" si="9"/>
        <v>2500</v>
      </c>
      <c r="H217" s="133">
        <f t="shared" si="9"/>
        <v>2500</v>
      </c>
    </row>
    <row r="218" spans="1:8" s="193" customFormat="1" x14ac:dyDescent="0.2">
      <c r="A218" s="266" t="s">
        <v>306</v>
      </c>
      <c r="B218" s="118" t="s">
        <v>409</v>
      </c>
      <c r="C218" s="118" t="s">
        <v>435</v>
      </c>
      <c r="D218" s="118" t="s">
        <v>488</v>
      </c>
      <c r="E218" s="118" t="s">
        <v>217</v>
      </c>
      <c r="F218" s="118"/>
      <c r="G218" s="119">
        <f t="shared" si="9"/>
        <v>2500</v>
      </c>
      <c r="H218" s="119">
        <f t="shared" si="9"/>
        <v>2500</v>
      </c>
    </row>
    <row r="219" spans="1:8" s="193" customFormat="1" x14ac:dyDescent="0.2">
      <c r="A219" s="266" t="s">
        <v>710</v>
      </c>
      <c r="B219" s="118" t="s">
        <v>409</v>
      </c>
      <c r="C219" s="118" t="s">
        <v>435</v>
      </c>
      <c r="D219" s="118" t="s">
        <v>488</v>
      </c>
      <c r="E219" s="149" t="s">
        <v>348</v>
      </c>
      <c r="F219" s="118"/>
      <c r="G219" s="119">
        <f t="shared" si="9"/>
        <v>2500</v>
      </c>
      <c r="H219" s="119">
        <f t="shared" si="9"/>
        <v>2500</v>
      </c>
    </row>
    <row r="220" spans="1:8" s="193" customFormat="1" ht="24" x14ac:dyDescent="0.2">
      <c r="A220" s="270" t="s">
        <v>604</v>
      </c>
      <c r="B220" s="127" t="s">
        <v>409</v>
      </c>
      <c r="C220" s="127" t="s">
        <v>435</v>
      </c>
      <c r="D220" s="127" t="s">
        <v>488</v>
      </c>
      <c r="E220" s="137" t="s">
        <v>348</v>
      </c>
      <c r="F220" s="127" t="s">
        <v>84</v>
      </c>
      <c r="G220" s="128">
        <f t="shared" si="9"/>
        <v>2500</v>
      </c>
      <c r="H220" s="128">
        <f t="shared" si="9"/>
        <v>2500</v>
      </c>
    </row>
    <row r="221" spans="1:8" s="193" customFormat="1" ht="24" x14ac:dyDescent="0.2">
      <c r="A221" s="270" t="s">
        <v>85</v>
      </c>
      <c r="B221" s="127" t="s">
        <v>409</v>
      </c>
      <c r="C221" s="127" t="s">
        <v>435</v>
      </c>
      <c r="D221" s="127" t="s">
        <v>488</v>
      </c>
      <c r="E221" s="137" t="s">
        <v>348</v>
      </c>
      <c r="F221" s="127" t="s">
        <v>86</v>
      </c>
      <c r="G221" s="128">
        <v>2500</v>
      </c>
      <c r="H221" s="128">
        <v>2500</v>
      </c>
    </row>
    <row r="222" spans="1:8" s="193" customFormat="1" x14ac:dyDescent="0.2">
      <c r="A222" s="266" t="s">
        <v>383</v>
      </c>
      <c r="B222" s="118" t="s">
        <v>409</v>
      </c>
      <c r="C222" s="118" t="s">
        <v>495</v>
      </c>
      <c r="D222" s="118" t="s">
        <v>77</v>
      </c>
      <c r="E222" s="127"/>
      <c r="F222" s="127"/>
      <c r="G222" s="119">
        <f t="shared" ref="G222:H227" si="10">G223</f>
        <v>375</v>
      </c>
      <c r="H222" s="119">
        <f t="shared" si="10"/>
        <v>375</v>
      </c>
    </row>
    <row r="223" spans="1:8" s="193" customFormat="1" x14ac:dyDescent="0.2">
      <c r="A223" s="266" t="s">
        <v>386</v>
      </c>
      <c r="B223" s="118" t="s">
        <v>409</v>
      </c>
      <c r="C223" s="118" t="s">
        <v>495</v>
      </c>
      <c r="D223" s="118" t="s">
        <v>495</v>
      </c>
      <c r="E223" s="118"/>
      <c r="F223" s="118"/>
      <c r="G223" s="141">
        <f t="shared" si="10"/>
        <v>375</v>
      </c>
      <c r="H223" s="141">
        <f t="shared" si="10"/>
        <v>375</v>
      </c>
    </row>
    <row r="224" spans="1:8" s="193" customFormat="1" x14ac:dyDescent="0.2">
      <c r="A224" s="267" t="s">
        <v>74</v>
      </c>
      <c r="B224" s="132">
        <v>599</v>
      </c>
      <c r="C224" s="132" t="s">
        <v>495</v>
      </c>
      <c r="D224" s="132" t="s">
        <v>495</v>
      </c>
      <c r="E224" s="132" t="s">
        <v>216</v>
      </c>
      <c r="F224" s="132"/>
      <c r="G224" s="143">
        <f t="shared" si="10"/>
        <v>375</v>
      </c>
      <c r="H224" s="143">
        <f t="shared" si="10"/>
        <v>375</v>
      </c>
    </row>
    <row r="225" spans="1:8" s="193" customFormat="1" x14ac:dyDescent="0.2">
      <c r="A225" s="268" t="s">
        <v>306</v>
      </c>
      <c r="B225" s="118" t="s">
        <v>409</v>
      </c>
      <c r="C225" s="118" t="s">
        <v>495</v>
      </c>
      <c r="D225" s="118" t="s">
        <v>495</v>
      </c>
      <c r="E225" s="118" t="s">
        <v>217</v>
      </c>
      <c r="F225" s="118"/>
      <c r="G225" s="141">
        <f t="shared" si="10"/>
        <v>375</v>
      </c>
      <c r="H225" s="141">
        <f t="shared" si="10"/>
        <v>375</v>
      </c>
    </row>
    <row r="226" spans="1:8" s="193" customFormat="1" x14ac:dyDescent="0.2">
      <c r="A226" s="267" t="s">
        <v>325</v>
      </c>
      <c r="B226" s="132" t="s">
        <v>409</v>
      </c>
      <c r="C226" s="132" t="s">
        <v>495</v>
      </c>
      <c r="D226" s="132" t="s">
        <v>495</v>
      </c>
      <c r="E226" s="132" t="s">
        <v>349</v>
      </c>
      <c r="F226" s="132"/>
      <c r="G226" s="133">
        <f t="shared" si="10"/>
        <v>375</v>
      </c>
      <c r="H226" s="133">
        <f t="shared" si="10"/>
        <v>375</v>
      </c>
    </row>
    <row r="227" spans="1:8" s="193" customFormat="1" ht="24" x14ac:dyDescent="0.2">
      <c r="A227" s="270" t="s">
        <v>604</v>
      </c>
      <c r="B227" s="127" t="s">
        <v>409</v>
      </c>
      <c r="C227" s="127" t="s">
        <v>495</v>
      </c>
      <c r="D227" s="127" t="s">
        <v>495</v>
      </c>
      <c r="E227" s="127" t="s">
        <v>349</v>
      </c>
      <c r="F227" s="127" t="s">
        <v>84</v>
      </c>
      <c r="G227" s="128">
        <f t="shared" si="10"/>
        <v>375</v>
      </c>
      <c r="H227" s="128">
        <f t="shared" si="10"/>
        <v>375</v>
      </c>
    </row>
    <row r="228" spans="1:8" s="193" customFormat="1" ht="24" x14ac:dyDescent="0.2">
      <c r="A228" s="270" t="s">
        <v>85</v>
      </c>
      <c r="B228" s="127" t="s">
        <v>409</v>
      </c>
      <c r="C228" s="127" t="s">
        <v>495</v>
      </c>
      <c r="D228" s="127" t="s">
        <v>495</v>
      </c>
      <c r="E228" s="127" t="s">
        <v>349</v>
      </c>
      <c r="F228" s="127" t="s">
        <v>86</v>
      </c>
      <c r="G228" s="128">
        <v>375</v>
      </c>
      <c r="H228" s="128">
        <v>375</v>
      </c>
    </row>
    <row r="229" spans="1:8" s="193" customFormat="1" ht="31.5" x14ac:dyDescent="0.25">
      <c r="A229" s="265" t="s">
        <v>187</v>
      </c>
      <c r="B229" s="123" t="s">
        <v>410</v>
      </c>
      <c r="C229" s="124"/>
      <c r="D229" s="124"/>
      <c r="E229" s="118"/>
      <c r="F229" s="118"/>
      <c r="G229" s="125">
        <f>G230+G254+G261</f>
        <v>20387.289999999997</v>
      </c>
      <c r="H229" s="125">
        <f>H230+H254+H261</f>
        <v>20816.5</v>
      </c>
    </row>
    <row r="230" spans="1:8" s="193" customFormat="1" x14ac:dyDescent="0.2">
      <c r="A230" s="266" t="s">
        <v>115</v>
      </c>
      <c r="B230" s="118" t="s">
        <v>410</v>
      </c>
      <c r="C230" s="118" t="s">
        <v>76</v>
      </c>
      <c r="D230" s="118" t="s">
        <v>77</v>
      </c>
      <c r="E230" s="118"/>
      <c r="F230" s="118"/>
      <c r="G230" s="119">
        <f>G231+G242+G248</f>
        <v>17512.289999999997</v>
      </c>
      <c r="H230" s="119">
        <f>H231+H242+H248</f>
        <v>17941.5</v>
      </c>
    </row>
    <row r="231" spans="1:8" s="193" customFormat="1" ht="36" x14ac:dyDescent="0.2">
      <c r="A231" s="266" t="s">
        <v>314</v>
      </c>
      <c r="B231" s="118" t="s">
        <v>410</v>
      </c>
      <c r="C231" s="118" t="s">
        <v>76</v>
      </c>
      <c r="D231" s="118" t="s">
        <v>78</v>
      </c>
      <c r="E231" s="118"/>
      <c r="F231" s="118"/>
      <c r="G231" s="119">
        <f>G232</f>
        <v>17009.989999999998</v>
      </c>
      <c r="H231" s="119">
        <f>H232</f>
        <v>17010</v>
      </c>
    </row>
    <row r="232" spans="1:8" s="193" customFormat="1" x14ac:dyDescent="0.2">
      <c r="A232" s="267" t="s">
        <v>74</v>
      </c>
      <c r="B232" s="132" t="s">
        <v>410</v>
      </c>
      <c r="C232" s="132" t="s">
        <v>76</v>
      </c>
      <c r="D232" s="132" t="s">
        <v>78</v>
      </c>
      <c r="E232" s="132" t="s">
        <v>216</v>
      </c>
      <c r="F232" s="132"/>
      <c r="G232" s="133">
        <f>G233</f>
        <v>17009.989999999998</v>
      </c>
      <c r="H232" s="133">
        <f>H233</f>
        <v>17010</v>
      </c>
    </row>
    <row r="233" spans="1:8" s="193" customFormat="1" x14ac:dyDescent="0.2">
      <c r="A233" s="268" t="s">
        <v>306</v>
      </c>
      <c r="B233" s="118" t="s">
        <v>410</v>
      </c>
      <c r="C233" s="118" t="s">
        <v>76</v>
      </c>
      <c r="D233" s="118" t="s">
        <v>78</v>
      </c>
      <c r="E233" s="118" t="s">
        <v>217</v>
      </c>
      <c r="F233" s="118"/>
      <c r="G233" s="119">
        <f>G234+G237</f>
        <v>17009.989999999998</v>
      </c>
      <c r="H233" s="119">
        <f>H234+H237</f>
        <v>17010</v>
      </c>
    </row>
    <row r="234" spans="1:8" s="193" customFormat="1" ht="24" x14ac:dyDescent="0.2">
      <c r="A234" s="268" t="s">
        <v>305</v>
      </c>
      <c r="B234" s="118" t="s">
        <v>410</v>
      </c>
      <c r="C234" s="118" t="s">
        <v>76</v>
      </c>
      <c r="D234" s="118" t="s">
        <v>78</v>
      </c>
      <c r="E234" s="118" t="s">
        <v>218</v>
      </c>
      <c r="F234" s="118"/>
      <c r="G234" s="119">
        <f>G235</f>
        <v>14449.99</v>
      </c>
      <c r="H234" s="119">
        <f>H235</f>
        <v>14450</v>
      </c>
    </row>
    <row r="235" spans="1:8" s="193" customFormat="1" ht="36" x14ac:dyDescent="0.2">
      <c r="A235" s="270" t="s">
        <v>79</v>
      </c>
      <c r="B235" s="127" t="s">
        <v>410</v>
      </c>
      <c r="C235" s="127" t="s">
        <v>76</v>
      </c>
      <c r="D235" s="127" t="s">
        <v>78</v>
      </c>
      <c r="E235" s="127" t="s">
        <v>218</v>
      </c>
      <c r="F235" s="127" t="s">
        <v>80</v>
      </c>
      <c r="G235" s="128">
        <f>G236</f>
        <v>14449.99</v>
      </c>
      <c r="H235" s="128">
        <f>H236</f>
        <v>14450</v>
      </c>
    </row>
    <row r="236" spans="1:8" s="193" customFormat="1" x14ac:dyDescent="0.2">
      <c r="A236" s="270" t="s">
        <v>81</v>
      </c>
      <c r="B236" s="127" t="s">
        <v>410</v>
      </c>
      <c r="C236" s="127" t="s">
        <v>76</v>
      </c>
      <c r="D236" s="127" t="s">
        <v>78</v>
      </c>
      <c r="E236" s="127" t="s">
        <v>218</v>
      </c>
      <c r="F236" s="127" t="s">
        <v>82</v>
      </c>
      <c r="G236" s="128">
        <f>11050+70+3330-0.01</f>
        <v>14449.99</v>
      </c>
      <c r="H236" s="128">
        <f>11050+70+3330</f>
        <v>14450</v>
      </c>
    </row>
    <row r="237" spans="1:8" s="193" customFormat="1" x14ac:dyDescent="0.2">
      <c r="A237" s="266" t="s">
        <v>83</v>
      </c>
      <c r="B237" s="118" t="s">
        <v>410</v>
      </c>
      <c r="C237" s="118" t="s">
        <v>76</v>
      </c>
      <c r="D237" s="118" t="s">
        <v>78</v>
      </c>
      <c r="E237" s="118" t="s">
        <v>219</v>
      </c>
      <c r="F237" s="118"/>
      <c r="G237" s="119">
        <f>G238+G240</f>
        <v>2560</v>
      </c>
      <c r="H237" s="119">
        <f>H238+H240</f>
        <v>2560</v>
      </c>
    </row>
    <row r="238" spans="1:8" s="129" customFormat="1" ht="24" x14ac:dyDescent="0.2">
      <c r="A238" s="270" t="s">
        <v>604</v>
      </c>
      <c r="B238" s="127" t="s">
        <v>410</v>
      </c>
      <c r="C238" s="127" t="s">
        <v>76</v>
      </c>
      <c r="D238" s="127" t="s">
        <v>78</v>
      </c>
      <c r="E238" s="127" t="s">
        <v>219</v>
      </c>
      <c r="F238" s="127" t="s">
        <v>84</v>
      </c>
      <c r="G238" s="128">
        <f>G239</f>
        <v>2410</v>
      </c>
      <c r="H238" s="128">
        <f>H239</f>
        <v>2410</v>
      </c>
    </row>
    <row r="239" spans="1:8" s="129" customFormat="1" ht="24" x14ac:dyDescent="0.2">
      <c r="A239" s="270" t="s">
        <v>85</v>
      </c>
      <c r="B239" s="127" t="s">
        <v>410</v>
      </c>
      <c r="C239" s="127" t="s">
        <v>76</v>
      </c>
      <c r="D239" s="127" t="s">
        <v>78</v>
      </c>
      <c r="E239" s="127" t="s">
        <v>219</v>
      </c>
      <c r="F239" s="127" t="s">
        <v>86</v>
      </c>
      <c r="G239" s="128">
        <f>500+1170+250+240+50+200</f>
        <v>2410</v>
      </c>
      <c r="H239" s="128">
        <f>500+1170+250+240+50+200</f>
        <v>2410</v>
      </c>
    </row>
    <row r="240" spans="1:8" s="129" customFormat="1" x14ac:dyDescent="0.2">
      <c r="A240" s="270" t="s">
        <v>87</v>
      </c>
      <c r="B240" s="127" t="s">
        <v>410</v>
      </c>
      <c r="C240" s="127" t="s">
        <v>76</v>
      </c>
      <c r="D240" s="127" t="s">
        <v>78</v>
      </c>
      <c r="E240" s="127" t="s">
        <v>219</v>
      </c>
      <c r="F240" s="127" t="s">
        <v>88</v>
      </c>
      <c r="G240" s="128">
        <f>G241</f>
        <v>150</v>
      </c>
      <c r="H240" s="128">
        <f>H241</f>
        <v>150</v>
      </c>
    </row>
    <row r="241" spans="1:8" s="129" customFormat="1" x14ac:dyDescent="0.2">
      <c r="A241" s="270" t="s">
        <v>519</v>
      </c>
      <c r="B241" s="127" t="s">
        <v>410</v>
      </c>
      <c r="C241" s="127" t="s">
        <v>76</v>
      </c>
      <c r="D241" s="127" t="s">
        <v>78</v>
      </c>
      <c r="E241" s="127" t="s">
        <v>219</v>
      </c>
      <c r="F241" s="127" t="s">
        <v>89</v>
      </c>
      <c r="G241" s="128">
        <v>150</v>
      </c>
      <c r="H241" s="128">
        <v>150</v>
      </c>
    </row>
    <row r="242" spans="1:8" s="129" customFormat="1" x14ac:dyDescent="0.2">
      <c r="A242" s="266" t="s">
        <v>457</v>
      </c>
      <c r="B242" s="118" t="s">
        <v>410</v>
      </c>
      <c r="C242" s="118" t="s">
        <v>76</v>
      </c>
      <c r="D242" s="118" t="s">
        <v>435</v>
      </c>
      <c r="E242" s="118"/>
      <c r="F242" s="118"/>
      <c r="G242" s="119">
        <f t="shared" ref="G242:H246" si="11">G243</f>
        <v>102.3</v>
      </c>
      <c r="H242" s="119">
        <f t="shared" si="11"/>
        <v>531.5</v>
      </c>
    </row>
    <row r="243" spans="1:8" s="129" customFormat="1" x14ac:dyDescent="0.2">
      <c r="A243" s="267" t="s">
        <v>74</v>
      </c>
      <c r="B243" s="132" t="s">
        <v>410</v>
      </c>
      <c r="C243" s="132" t="s">
        <v>76</v>
      </c>
      <c r="D243" s="132" t="s">
        <v>435</v>
      </c>
      <c r="E243" s="132" t="s">
        <v>216</v>
      </c>
      <c r="F243" s="127"/>
      <c r="G243" s="133">
        <f t="shared" si="11"/>
        <v>102.3</v>
      </c>
      <c r="H243" s="133">
        <f t="shared" si="11"/>
        <v>531.5</v>
      </c>
    </row>
    <row r="244" spans="1:8" s="129" customFormat="1" x14ac:dyDescent="0.2">
      <c r="A244" s="268" t="s">
        <v>306</v>
      </c>
      <c r="B244" s="118" t="s">
        <v>410</v>
      </c>
      <c r="C244" s="118" t="s">
        <v>76</v>
      </c>
      <c r="D244" s="118" t="s">
        <v>435</v>
      </c>
      <c r="E244" s="118" t="s">
        <v>217</v>
      </c>
      <c r="F244" s="127"/>
      <c r="G244" s="119">
        <f t="shared" si="11"/>
        <v>102.3</v>
      </c>
      <c r="H244" s="119">
        <f t="shared" si="11"/>
        <v>531.5</v>
      </c>
    </row>
    <row r="245" spans="1:8" s="129" customFormat="1" ht="36" x14ac:dyDescent="0.2">
      <c r="A245" s="266" t="s">
        <v>460</v>
      </c>
      <c r="B245" s="118" t="s">
        <v>410</v>
      </c>
      <c r="C245" s="118" t="s">
        <v>76</v>
      </c>
      <c r="D245" s="118" t="s">
        <v>435</v>
      </c>
      <c r="E245" s="118" t="s">
        <v>353</v>
      </c>
      <c r="F245" s="118"/>
      <c r="G245" s="119">
        <f t="shared" si="11"/>
        <v>102.3</v>
      </c>
      <c r="H245" s="119">
        <f t="shared" si="11"/>
        <v>531.5</v>
      </c>
    </row>
    <row r="246" spans="1:8" s="129" customFormat="1" ht="24" x14ac:dyDescent="0.2">
      <c r="A246" s="270" t="s">
        <v>604</v>
      </c>
      <c r="B246" s="127" t="s">
        <v>410</v>
      </c>
      <c r="C246" s="127" t="s">
        <v>76</v>
      </c>
      <c r="D246" s="127" t="s">
        <v>435</v>
      </c>
      <c r="E246" s="127" t="s">
        <v>353</v>
      </c>
      <c r="F246" s="127" t="s">
        <v>84</v>
      </c>
      <c r="G246" s="142">
        <f t="shared" si="11"/>
        <v>102.3</v>
      </c>
      <c r="H246" s="142">
        <f t="shared" si="11"/>
        <v>531.5</v>
      </c>
    </row>
    <row r="247" spans="1:8" s="129" customFormat="1" ht="24" x14ac:dyDescent="0.2">
      <c r="A247" s="270" t="s">
        <v>85</v>
      </c>
      <c r="B247" s="127" t="s">
        <v>410</v>
      </c>
      <c r="C247" s="127" t="s">
        <v>76</v>
      </c>
      <c r="D247" s="127" t="s">
        <v>435</v>
      </c>
      <c r="E247" s="127" t="s">
        <v>353</v>
      </c>
      <c r="F247" s="127" t="s">
        <v>86</v>
      </c>
      <c r="G247" s="142">
        <v>102.3</v>
      </c>
      <c r="H247" s="142">
        <v>531.5</v>
      </c>
    </row>
    <row r="248" spans="1:8" s="129" customFormat="1" x14ac:dyDescent="0.2">
      <c r="A248" s="273" t="s">
        <v>320</v>
      </c>
      <c r="B248" s="118" t="s">
        <v>410</v>
      </c>
      <c r="C248" s="118" t="s">
        <v>76</v>
      </c>
      <c r="D248" s="118" t="s">
        <v>93</v>
      </c>
      <c r="E248" s="118"/>
      <c r="F248" s="118"/>
      <c r="G248" s="141">
        <f t="shared" ref="G248:H252" si="12">G249</f>
        <v>400</v>
      </c>
      <c r="H248" s="141">
        <f t="shared" si="12"/>
        <v>400</v>
      </c>
    </row>
    <row r="249" spans="1:8" s="129" customFormat="1" ht="27" x14ac:dyDescent="0.25">
      <c r="A249" s="276" t="s">
        <v>587</v>
      </c>
      <c r="B249" s="121" t="s">
        <v>410</v>
      </c>
      <c r="C249" s="121" t="s">
        <v>76</v>
      </c>
      <c r="D249" s="121" t="s">
        <v>93</v>
      </c>
      <c r="E249" s="121" t="s">
        <v>103</v>
      </c>
      <c r="F249" s="121"/>
      <c r="G249" s="143">
        <f t="shared" si="12"/>
        <v>400</v>
      </c>
      <c r="H249" s="143">
        <f t="shared" si="12"/>
        <v>400</v>
      </c>
    </row>
    <row r="250" spans="1:8" s="129" customFormat="1" ht="24" x14ac:dyDescent="0.2">
      <c r="A250" s="273" t="s">
        <v>506</v>
      </c>
      <c r="B250" s="118" t="s">
        <v>410</v>
      </c>
      <c r="C250" s="118" t="s">
        <v>76</v>
      </c>
      <c r="D250" s="118" t="s">
        <v>93</v>
      </c>
      <c r="E250" s="118" t="s">
        <v>508</v>
      </c>
      <c r="F250" s="118"/>
      <c r="G250" s="141">
        <f t="shared" si="12"/>
        <v>400</v>
      </c>
      <c r="H250" s="141">
        <f t="shared" si="12"/>
        <v>400</v>
      </c>
    </row>
    <row r="251" spans="1:8" s="129" customFormat="1" ht="24" x14ac:dyDescent="0.2">
      <c r="A251" s="277" t="s">
        <v>507</v>
      </c>
      <c r="B251" s="132" t="s">
        <v>410</v>
      </c>
      <c r="C251" s="132" t="s">
        <v>76</v>
      </c>
      <c r="D251" s="132" t="s">
        <v>93</v>
      </c>
      <c r="E251" s="132" t="s">
        <v>588</v>
      </c>
      <c r="F251" s="132"/>
      <c r="G251" s="143">
        <f t="shared" si="12"/>
        <v>400</v>
      </c>
      <c r="H251" s="143">
        <f t="shared" si="12"/>
        <v>400</v>
      </c>
    </row>
    <row r="252" spans="1:8" s="129" customFormat="1" ht="36" x14ac:dyDescent="0.2">
      <c r="A252" s="270" t="s">
        <v>79</v>
      </c>
      <c r="B252" s="127" t="s">
        <v>410</v>
      </c>
      <c r="C252" s="127" t="s">
        <v>76</v>
      </c>
      <c r="D252" s="127" t="s">
        <v>93</v>
      </c>
      <c r="E252" s="127" t="s">
        <v>588</v>
      </c>
      <c r="F252" s="127" t="s">
        <v>80</v>
      </c>
      <c r="G252" s="128">
        <f t="shared" si="12"/>
        <v>400</v>
      </c>
      <c r="H252" s="128">
        <f t="shared" si="12"/>
        <v>400</v>
      </c>
    </row>
    <row r="253" spans="1:8" s="129" customFormat="1" x14ac:dyDescent="0.2">
      <c r="A253" s="270" t="s">
        <v>81</v>
      </c>
      <c r="B253" s="127" t="s">
        <v>410</v>
      </c>
      <c r="C253" s="127" t="s">
        <v>76</v>
      </c>
      <c r="D253" s="127" t="s">
        <v>93</v>
      </c>
      <c r="E253" s="127" t="s">
        <v>588</v>
      </c>
      <c r="F253" s="127" t="s">
        <v>82</v>
      </c>
      <c r="G253" s="128">
        <v>400</v>
      </c>
      <c r="H253" s="128">
        <v>400</v>
      </c>
    </row>
    <row r="254" spans="1:8" s="129" customFormat="1" x14ac:dyDescent="0.2">
      <c r="A254" s="266" t="s">
        <v>377</v>
      </c>
      <c r="B254" s="118" t="s">
        <v>410</v>
      </c>
      <c r="C254" s="118" t="s">
        <v>435</v>
      </c>
      <c r="D254" s="118" t="s">
        <v>77</v>
      </c>
      <c r="E254" s="127"/>
      <c r="F254" s="127"/>
      <c r="G254" s="119">
        <f t="shared" ref="G254:H259" si="13">G255</f>
        <v>2500</v>
      </c>
      <c r="H254" s="119">
        <f t="shared" si="13"/>
        <v>2500</v>
      </c>
    </row>
    <row r="255" spans="1:8" s="129" customFormat="1" x14ac:dyDescent="0.2">
      <c r="A255" s="266" t="s">
        <v>381</v>
      </c>
      <c r="B255" s="118" t="s">
        <v>410</v>
      </c>
      <c r="C255" s="118" t="s">
        <v>435</v>
      </c>
      <c r="D255" s="118" t="s">
        <v>488</v>
      </c>
      <c r="E255" s="132"/>
      <c r="F255" s="132"/>
      <c r="G255" s="119">
        <f t="shared" si="13"/>
        <v>2500</v>
      </c>
      <c r="H255" s="119">
        <f t="shared" si="13"/>
        <v>2500</v>
      </c>
    </row>
    <row r="256" spans="1:8" s="129" customFormat="1" x14ac:dyDescent="0.2">
      <c r="A256" s="267" t="s">
        <v>74</v>
      </c>
      <c r="B256" s="132" t="s">
        <v>410</v>
      </c>
      <c r="C256" s="132" t="s">
        <v>435</v>
      </c>
      <c r="D256" s="132" t="s">
        <v>488</v>
      </c>
      <c r="E256" s="132" t="s">
        <v>216</v>
      </c>
      <c r="F256" s="132"/>
      <c r="G256" s="133">
        <f t="shared" si="13"/>
        <v>2500</v>
      </c>
      <c r="H256" s="133">
        <f t="shared" si="13"/>
        <v>2500</v>
      </c>
    </row>
    <row r="257" spans="1:8" s="129" customFormat="1" x14ac:dyDescent="0.2">
      <c r="A257" s="266" t="s">
        <v>306</v>
      </c>
      <c r="B257" s="118" t="s">
        <v>410</v>
      </c>
      <c r="C257" s="118" t="s">
        <v>435</v>
      </c>
      <c r="D257" s="118" t="s">
        <v>488</v>
      </c>
      <c r="E257" s="118" t="s">
        <v>217</v>
      </c>
      <c r="F257" s="118"/>
      <c r="G257" s="119">
        <f t="shared" si="13"/>
        <v>2500</v>
      </c>
      <c r="H257" s="119">
        <f t="shared" si="13"/>
        <v>2500</v>
      </c>
    </row>
    <row r="258" spans="1:8" s="129" customFormat="1" x14ac:dyDescent="0.2">
      <c r="A258" s="266" t="s">
        <v>710</v>
      </c>
      <c r="B258" s="118" t="s">
        <v>410</v>
      </c>
      <c r="C258" s="118" t="s">
        <v>435</v>
      </c>
      <c r="D258" s="118" t="s">
        <v>488</v>
      </c>
      <c r="E258" s="149" t="s">
        <v>348</v>
      </c>
      <c r="F258" s="118"/>
      <c r="G258" s="119">
        <f t="shared" si="13"/>
        <v>2500</v>
      </c>
      <c r="H258" s="119">
        <f t="shared" si="13"/>
        <v>2500</v>
      </c>
    </row>
    <row r="259" spans="1:8" s="129" customFormat="1" ht="24" x14ac:dyDescent="0.2">
      <c r="A259" s="270" t="s">
        <v>604</v>
      </c>
      <c r="B259" s="127" t="s">
        <v>410</v>
      </c>
      <c r="C259" s="127" t="s">
        <v>435</v>
      </c>
      <c r="D259" s="127" t="s">
        <v>488</v>
      </c>
      <c r="E259" s="137" t="s">
        <v>348</v>
      </c>
      <c r="F259" s="127" t="s">
        <v>84</v>
      </c>
      <c r="G259" s="128">
        <f t="shared" si="13"/>
        <v>2500</v>
      </c>
      <c r="H259" s="128">
        <f t="shared" si="13"/>
        <v>2500</v>
      </c>
    </row>
    <row r="260" spans="1:8" s="129" customFormat="1" ht="24" x14ac:dyDescent="0.2">
      <c r="A260" s="270" t="s">
        <v>85</v>
      </c>
      <c r="B260" s="127" t="s">
        <v>410</v>
      </c>
      <c r="C260" s="127" t="s">
        <v>435</v>
      </c>
      <c r="D260" s="127" t="s">
        <v>488</v>
      </c>
      <c r="E260" s="137" t="s">
        <v>348</v>
      </c>
      <c r="F260" s="127" t="s">
        <v>86</v>
      </c>
      <c r="G260" s="128">
        <v>2500</v>
      </c>
      <c r="H260" s="128">
        <v>2500</v>
      </c>
    </row>
    <row r="261" spans="1:8" s="129" customFormat="1" x14ac:dyDescent="0.2">
      <c r="A261" s="266" t="s">
        <v>383</v>
      </c>
      <c r="B261" s="118" t="s">
        <v>410</v>
      </c>
      <c r="C261" s="118" t="s">
        <v>495</v>
      </c>
      <c r="D261" s="118" t="s">
        <v>77</v>
      </c>
      <c r="E261" s="127"/>
      <c r="F261" s="127"/>
      <c r="G261" s="141">
        <f t="shared" ref="G261:H266" si="14">G262</f>
        <v>375</v>
      </c>
      <c r="H261" s="141">
        <f t="shared" si="14"/>
        <v>375</v>
      </c>
    </row>
    <row r="262" spans="1:8" s="129" customFormat="1" x14ac:dyDescent="0.2">
      <c r="A262" s="266" t="s">
        <v>386</v>
      </c>
      <c r="B262" s="118" t="s">
        <v>410</v>
      </c>
      <c r="C262" s="118" t="s">
        <v>495</v>
      </c>
      <c r="D262" s="118" t="s">
        <v>495</v>
      </c>
      <c r="E262" s="118"/>
      <c r="F262" s="118"/>
      <c r="G262" s="141">
        <f t="shared" si="14"/>
        <v>375</v>
      </c>
      <c r="H262" s="141">
        <f t="shared" si="14"/>
        <v>375</v>
      </c>
    </row>
    <row r="263" spans="1:8" s="129" customFormat="1" x14ac:dyDescent="0.2">
      <c r="A263" s="267" t="s">
        <v>74</v>
      </c>
      <c r="B263" s="132" t="s">
        <v>410</v>
      </c>
      <c r="C263" s="132" t="s">
        <v>495</v>
      </c>
      <c r="D263" s="132" t="s">
        <v>495</v>
      </c>
      <c r="E263" s="132" t="s">
        <v>216</v>
      </c>
      <c r="F263" s="132"/>
      <c r="G263" s="143">
        <f t="shared" si="14"/>
        <v>375</v>
      </c>
      <c r="H263" s="143">
        <f t="shared" si="14"/>
        <v>375</v>
      </c>
    </row>
    <row r="264" spans="1:8" s="129" customFormat="1" x14ac:dyDescent="0.2">
      <c r="A264" s="268" t="s">
        <v>306</v>
      </c>
      <c r="B264" s="118" t="s">
        <v>410</v>
      </c>
      <c r="C264" s="118" t="s">
        <v>495</v>
      </c>
      <c r="D264" s="118" t="s">
        <v>495</v>
      </c>
      <c r="E264" s="118" t="s">
        <v>217</v>
      </c>
      <c r="F264" s="118"/>
      <c r="G264" s="119">
        <f t="shared" si="14"/>
        <v>375</v>
      </c>
      <c r="H264" s="119">
        <f t="shared" si="14"/>
        <v>375</v>
      </c>
    </row>
    <row r="265" spans="1:8" s="129" customFormat="1" x14ac:dyDescent="0.2">
      <c r="A265" s="267" t="s">
        <v>325</v>
      </c>
      <c r="B265" s="132" t="s">
        <v>410</v>
      </c>
      <c r="C265" s="132" t="s">
        <v>495</v>
      </c>
      <c r="D265" s="132" t="s">
        <v>495</v>
      </c>
      <c r="E265" s="132" t="s">
        <v>349</v>
      </c>
      <c r="F265" s="132"/>
      <c r="G265" s="133">
        <f t="shared" si="14"/>
        <v>375</v>
      </c>
      <c r="H265" s="133">
        <f t="shared" si="14"/>
        <v>375</v>
      </c>
    </row>
    <row r="266" spans="1:8" s="129" customFormat="1" ht="24" x14ac:dyDescent="0.2">
      <c r="A266" s="270" t="s">
        <v>604</v>
      </c>
      <c r="B266" s="127" t="s">
        <v>410</v>
      </c>
      <c r="C266" s="127" t="s">
        <v>495</v>
      </c>
      <c r="D266" s="127" t="s">
        <v>495</v>
      </c>
      <c r="E266" s="127" t="s">
        <v>349</v>
      </c>
      <c r="F266" s="127" t="s">
        <v>84</v>
      </c>
      <c r="G266" s="128">
        <f t="shared" si="14"/>
        <v>375</v>
      </c>
      <c r="H266" s="128">
        <f t="shared" si="14"/>
        <v>375</v>
      </c>
    </row>
    <row r="267" spans="1:8" s="129" customFormat="1" ht="24" x14ac:dyDescent="0.2">
      <c r="A267" s="270" t="s">
        <v>85</v>
      </c>
      <c r="B267" s="127" t="s">
        <v>410</v>
      </c>
      <c r="C267" s="127" t="s">
        <v>495</v>
      </c>
      <c r="D267" s="127" t="s">
        <v>495</v>
      </c>
      <c r="E267" s="127" t="s">
        <v>349</v>
      </c>
      <c r="F267" s="127" t="s">
        <v>86</v>
      </c>
      <c r="G267" s="128">
        <v>375</v>
      </c>
      <c r="H267" s="128">
        <v>375</v>
      </c>
    </row>
    <row r="268" spans="1:8" s="129" customFormat="1" ht="47.25" x14ac:dyDescent="0.25">
      <c r="A268" s="265" t="s">
        <v>189</v>
      </c>
      <c r="B268" s="123" t="s">
        <v>188</v>
      </c>
      <c r="C268" s="124"/>
      <c r="D268" s="124"/>
      <c r="E268" s="123"/>
      <c r="F268" s="123"/>
      <c r="G268" s="125">
        <f>G269+G283</f>
        <v>41196.300000000003</v>
      </c>
      <c r="H268" s="125">
        <f>H269+H283</f>
        <v>41196.300000000003</v>
      </c>
    </row>
    <row r="269" spans="1:8" s="129" customFormat="1" x14ac:dyDescent="0.2">
      <c r="A269" s="273" t="s">
        <v>383</v>
      </c>
      <c r="B269" s="118" t="s">
        <v>188</v>
      </c>
      <c r="C269" s="118" t="s">
        <v>495</v>
      </c>
      <c r="D269" s="118" t="s">
        <v>77</v>
      </c>
      <c r="E269" s="127"/>
      <c r="F269" s="127"/>
      <c r="G269" s="119">
        <f>G270+G277</f>
        <v>3000</v>
      </c>
      <c r="H269" s="119">
        <f>H270+H277</f>
        <v>3000</v>
      </c>
    </row>
    <row r="270" spans="1:8" s="129" customFormat="1" x14ac:dyDescent="0.2">
      <c r="A270" s="266" t="s">
        <v>279</v>
      </c>
      <c r="B270" s="118" t="s">
        <v>188</v>
      </c>
      <c r="C270" s="118" t="s">
        <v>495</v>
      </c>
      <c r="D270" s="118" t="s">
        <v>488</v>
      </c>
      <c r="E270" s="118"/>
      <c r="F270" s="118"/>
      <c r="G270" s="141">
        <f t="shared" ref="G270:H275" si="15">G271</f>
        <v>0</v>
      </c>
      <c r="H270" s="141">
        <f t="shared" si="15"/>
        <v>0</v>
      </c>
    </row>
    <row r="271" spans="1:8" s="129" customFormat="1" ht="27" x14ac:dyDescent="0.25">
      <c r="A271" s="272" t="s">
        <v>589</v>
      </c>
      <c r="B271" s="121" t="s">
        <v>188</v>
      </c>
      <c r="C271" s="121" t="s">
        <v>495</v>
      </c>
      <c r="D271" s="121" t="s">
        <v>488</v>
      </c>
      <c r="E271" s="121" t="s">
        <v>52</v>
      </c>
      <c r="F271" s="121"/>
      <c r="G271" s="143">
        <f t="shared" si="15"/>
        <v>0</v>
      </c>
      <c r="H271" s="143">
        <f t="shared" si="15"/>
        <v>0</v>
      </c>
    </row>
    <row r="272" spans="1:8" s="129" customFormat="1" ht="24" x14ac:dyDescent="0.2">
      <c r="A272" s="169" t="s">
        <v>51</v>
      </c>
      <c r="B272" s="118" t="s">
        <v>188</v>
      </c>
      <c r="C272" s="118" t="s">
        <v>495</v>
      </c>
      <c r="D272" s="118" t="s">
        <v>488</v>
      </c>
      <c r="E272" s="118" t="s">
        <v>53</v>
      </c>
      <c r="F272" s="118"/>
      <c r="G272" s="141">
        <f t="shared" si="15"/>
        <v>0</v>
      </c>
      <c r="H272" s="141">
        <f t="shared" si="15"/>
        <v>0</v>
      </c>
    </row>
    <row r="273" spans="1:8" s="129" customFormat="1" ht="24" x14ac:dyDescent="0.2">
      <c r="A273" s="169" t="s">
        <v>54</v>
      </c>
      <c r="B273" s="118" t="s">
        <v>188</v>
      </c>
      <c r="C273" s="118" t="s">
        <v>495</v>
      </c>
      <c r="D273" s="118" t="s">
        <v>488</v>
      </c>
      <c r="E273" s="118" t="s">
        <v>593</v>
      </c>
      <c r="F273" s="118"/>
      <c r="G273" s="141">
        <f t="shared" si="15"/>
        <v>0</v>
      </c>
      <c r="H273" s="141">
        <f t="shared" si="15"/>
        <v>0</v>
      </c>
    </row>
    <row r="274" spans="1:8" s="129" customFormat="1" ht="24" x14ac:dyDescent="0.2">
      <c r="A274" s="278" t="s">
        <v>311</v>
      </c>
      <c r="B274" s="146" t="s">
        <v>188</v>
      </c>
      <c r="C274" s="146" t="s">
        <v>495</v>
      </c>
      <c r="D274" s="146" t="s">
        <v>488</v>
      </c>
      <c r="E274" s="146" t="s">
        <v>593</v>
      </c>
      <c r="F274" s="146"/>
      <c r="G274" s="229">
        <f t="shared" si="15"/>
        <v>0</v>
      </c>
      <c r="H274" s="229">
        <f t="shared" si="15"/>
        <v>0</v>
      </c>
    </row>
    <row r="275" spans="1:8" s="129" customFormat="1" ht="24" x14ac:dyDescent="0.2">
      <c r="A275" s="270" t="s">
        <v>104</v>
      </c>
      <c r="B275" s="127" t="s">
        <v>188</v>
      </c>
      <c r="C275" s="127" t="s">
        <v>495</v>
      </c>
      <c r="D275" s="127" t="s">
        <v>488</v>
      </c>
      <c r="E275" s="127" t="s">
        <v>593</v>
      </c>
      <c r="F275" s="127" t="s">
        <v>410</v>
      </c>
      <c r="G275" s="142">
        <f t="shared" si="15"/>
        <v>0</v>
      </c>
      <c r="H275" s="142">
        <f t="shared" si="15"/>
        <v>0</v>
      </c>
    </row>
    <row r="276" spans="1:8" s="129" customFormat="1" x14ac:dyDescent="0.2">
      <c r="A276" s="270" t="s">
        <v>521</v>
      </c>
      <c r="B276" s="127" t="s">
        <v>188</v>
      </c>
      <c r="C276" s="127" t="s">
        <v>495</v>
      </c>
      <c r="D276" s="127" t="s">
        <v>488</v>
      </c>
      <c r="E276" s="127" t="s">
        <v>593</v>
      </c>
      <c r="F276" s="127" t="s">
        <v>522</v>
      </c>
      <c r="G276" s="142">
        <f>25545.1+4796.2-30341.3</f>
        <v>0</v>
      </c>
      <c r="H276" s="142">
        <f>25545.1+4796.2-30341.3</f>
        <v>0</v>
      </c>
    </row>
    <row r="277" spans="1:8" s="129" customFormat="1" x14ac:dyDescent="0.2">
      <c r="A277" s="266" t="s">
        <v>386</v>
      </c>
      <c r="B277" s="118" t="s">
        <v>188</v>
      </c>
      <c r="C277" s="118" t="s">
        <v>495</v>
      </c>
      <c r="D277" s="118" t="s">
        <v>495</v>
      </c>
      <c r="E277" s="127"/>
      <c r="F277" s="127"/>
      <c r="G277" s="119">
        <f t="shared" ref="G277:H281" si="16">G278</f>
        <v>3000</v>
      </c>
      <c r="H277" s="119">
        <f t="shared" si="16"/>
        <v>3000</v>
      </c>
    </row>
    <row r="278" spans="1:8" s="129" customFormat="1" ht="27" x14ac:dyDescent="0.25">
      <c r="A278" s="272" t="s">
        <v>589</v>
      </c>
      <c r="B278" s="121" t="s">
        <v>188</v>
      </c>
      <c r="C278" s="121" t="s">
        <v>495</v>
      </c>
      <c r="D278" s="121" t="s">
        <v>495</v>
      </c>
      <c r="E278" s="121" t="s">
        <v>52</v>
      </c>
      <c r="F278" s="127"/>
      <c r="G278" s="133">
        <f t="shared" si="16"/>
        <v>3000</v>
      </c>
      <c r="H278" s="133">
        <f t="shared" si="16"/>
        <v>3000</v>
      </c>
    </row>
    <row r="279" spans="1:8" s="129" customFormat="1" x14ac:dyDescent="0.2">
      <c r="A279" s="169" t="s">
        <v>55</v>
      </c>
      <c r="B279" s="118" t="s">
        <v>188</v>
      </c>
      <c r="C279" s="118" t="s">
        <v>495</v>
      </c>
      <c r="D279" s="118" t="s">
        <v>495</v>
      </c>
      <c r="E279" s="118" t="s">
        <v>56</v>
      </c>
      <c r="F279" s="118"/>
      <c r="G279" s="119">
        <f t="shared" si="16"/>
        <v>3000</v>
      </c>
      <c r="H279" s="119">
        <f t="shared" si="16"/>
        <v>3000</v>
      </c>
    </row>
    <row r="280" spans="1:8" s="129" customFormat="1" ht="24" x14ac:dyDescent="0.2">
      <c r="A280" s="269" t="s">
        <v>355</v>
      </c>
      <c r="B280" s="132" t="s">
        <v>188</v>
      </c>
      <c r="C280" s="132" t="s">
        <v>495</v>
      </c>
      <c r="D280" s="132" t="s">
        <v>495</v>
      </c>
      <c r="E280" s="132" t="s">
        <v>590</v>
      </c>
      <c r="F280" s="132"/>
      <c r="G280" s="133">
        <f t="shared" si="16"/>
        <v>3000</v>
      </c>
      <c r="H280" s="133">
        <f t="shared" si="16"/>
        <v>3000</v>
      </c>
    </row>
    <row r="281" spans="1:8" s="129" customFormat="1" ht="24" x14ac:dyDescent="0.2">
      <c r="A281" s="270" t="s">
        <v>604</v>
      </c>
      <c r="B281" s="127" t="s">
        <v>188</v>
      </c>
      <c r="C281" s="127" t="s">
        <v>495</v>
      </c>
      <c r="D281" s="127" t="s">
        <v>495</v>
      </c>
      <c r="E281" s="127" t="s">
        <v>590</v>
      </c>
      <c r="F281" s="127" t="s">
        <v>84</v>
      </c>
      <c r="G281" s="128">
        <f t="shared" si="16"/>
        <v>3000</v>
      </c>
      <c r="H281" s="128">
        <f t="shared" si="16"/>
        <v>3000</v>
      </c>
    </row>
    <row r="282" spans="1:8" s="129" customFormat="1" ht="24" x14ac:dyDescent="0.2">
      <c r="A282" s="270" t="s">
        <v>85</v>
      </c>
      <c r="B282" s="127" t="s">
        <v>188</v>
      </c>
      <c r="C282" s="127" t="s">
        <v>495</v>
      </c>
      <c r="D282" s="127" t="s">
        <v>495</v>
      </c>
      <c r="E282" s="127" t="s">
        <v>590</v>
      </c>
      <c r="F282" s="127" t="s">
        <v>86</v>
      </c>
      <c r="G282" s="128">
        <v>3000</v>
      </c>
      <c r="H282" s="128">
        <v>3000</v>
      </c>
    </row>
    <row r="283" spans="1:8" s="129" customFormat="1" ht="15.75" x14ac:dyDescent="0.2">
      <c r="A283" s="266" t="s">
        <v>400</v>
      </c>
      <c r="B283" s="118" t="s">
        <v>188</v>
      </c>
      <c r="C283" s="118" t="s">
        <v>90</v>
      </c>
      <c r="D283" s="118" t="s">
        <v>77</v>
      </c>
      <c r="E283" s="123"/>
      <c r="F283" s="123"/>
      <c r="G283" s="119">
        <f>G284+G295</f>
        <v>38196.300000000003</v>
      </c>
      <c r="H283" s="119">
        <f>H284+H295</f>
        <v>38196.300000000003</v>
      </c>
    </row>
    <row r="284" spans="1:8" s="129" customFormat="1" ht="15.75" x14ac:dyDescent="0.2">
      <c r="A284" s="266" t="s">
        <v>63</v>
      </c>
      <c r="B284" s="118" t="s">
        <v>188</v>
      </c>
      <c r="C284" s="118" t="s">
        <v>90</v>
      </c>
      <c r="D284" s="118" t="s">
        <v>76</v>
      </c>
      <c r="E284" s="123"/>
      <c r="F284" s="123"/>
      <c r="G284" s="119">
        <f t="shared" ref="G284:H288" si="17">G285</f>
        <v>34341.300000000003</v>
      </c>
      <c r="H284" s="119">
        <f t="shared" si="17"/>
        <v>34341.300000000003</v>
      </c>
    </row>
    <row r="285" spans="1:8" s="129" customFormat="1" ht="27" x14ac:dyDescent="0.25">
      <c r="A285" s="272" t="s">
        <v>589</v>
      </c>
      <c r="B285" s="121" t="s">
        <v>188</v>
      </c>
      <c r="C285" s="121" t="s">
        <v>90</v>
      </c>
      <c r="D285" s="121" t="s">
        <v>76</v>
      </c>
      <c r="E285" s="121" t="s">
        <v>52</v>
      </c>
      <c r="F285" s="121"/>
      <c r="G285" s="133">
        <f>G286+G290</f>
        <v>34341.300000000003</v>
      </c>
      <c r="H285" s="133">
        <f>H286+H290</f>
        <v>34341.300000000003</v>
      </c>
    </row>
    <row r="286" spans="1:8" s="129" customFormat="1" ht="24" x14ac:dyDescent="0.2">
      <c r="A286" s="266" t="s">
        <v>591</v>
      </c>
      <c r="B286" s="118" t="s">
        <v>188</v>
      </c>
      <c r="C286" s="118" t="s">
        <v>90</v>
      </c>
      <c r="D286" s="118" t="s">
        <v>76</v>
      </c>
      <c r="E286" s="118" t="s">
        <v>66</v>
      </c>
      <c r="F286" s="123"/>
      <c r="G286" s="119">
        <f t="shared" si="17"/>
        <v>4000</v>
      </c>
      <c r="H286" s="119">
        <f t="shared" si="17"/>
        <v>4000</v>
      </c>
    </row>
    <row r="287" spans="1:8" s="129" customFormat="1" ht="24" x14ac:dyDescent="0.2">
      <c r="A287" s="269" t="s">
        <v>356</v>
      </c>
      <c r="B287" s="132" t="s">
        <v>188</v>
      </c>
      <c r="C287" s="132" t="s">
        <v>90</v>
      </c>
      <c r="D287" s="132" t="s">
        <v>76</v>
      </c>
      <c r="E287" s="132" t="s">
        <v>592</v>
      </c>
      <c r="F287" s="132"/>
      <c r="G287" s="133">
        <f t="shared" si="17"/>
        <v>4000</v>
      </c>
      <c r="H287" s="133">
        <f t="shared" si="17"/>
        <v>4000</v>
      </c>
    </row>
    <row r="288" spans="1:8" s="129" customFormat="1" ht="24" x14ac:dyDescent="0.2">
      <c r="A288" s="270" t="s">
        <v>604</v>
      </c>
      <c r="B288" s="127" t="s">
        <v>188</v>
      </c>
      <c r="C288" s="127" t="s">
        <v>90</v>
      </c>
      <c r="D288" s="127" t="s">
        <v>76</v>
      </c>
      <c r="E288" s="127" t="s">
        <v>592</v>
      </c>
      <c r="F288" s="127" t="s">
        <v>84</v>
      </c>
      <c r="G288" s="128">
        <f t="shared" si="17"/>
        <v>4000</v>
      </c>
      <c r="H288" s="128">
        <f t="shared" si="17"/>
        <v>4000</v>
      </c>
    </row>
    <row r="289" spans="1:8" s="129" customFormat="1" ht="24" x14ac:dyDescent="0.2">
      <c r="A289" s="270" t="s">
        <v>85</v>
      </c>
      <c r="B289" s="127" t="s">
        <v>188</v>
      </c>
      <c r="C289" s="127" t="s">
        <v>90</v>
      </c>
      <c r="D289" s="127" t="s">
        <v>76</v>
      </c>
      <c r="E289" s="127" t="s">
        <v>592</v>
      </c>
      <c r="F289" s="127" t="s">
        <v>86</v>
      </c>
      <c r="G289" s="128">
        <v>4000</v>
      </c>
      <c r="H289" s="128">
        <v>4000</v>
      </c>
    </row>
    <row r="290" spans="1:8" s="129" customFormat="1" ht="24" x14ac:dyDescent="0.2">
      <c r="A290" s="148" t="s">
        <v>51</v>
      </c>
      <c r="B290" s="118" t="s">
        <v>188</v>
      </c>
      <c r="C290" s="118" t="s">
        <v>90</v>
      </c>
      <c r="D290" s="118" t="s">
        <v>76</v>
      </c>
      <c r="E290" s="118" t="s">
        <v>53</v>
      </c>
      <c r="F290" s="118"/>
      <c r="G290" s="141">
        <f t="shared" ref="G290:H293" si="18">G291</f>
        <v>30341.3</v>
      </c>
      <c r="H290" s="141">
        <f t="shared" si="18"/>
        <v>30341.3</v>
      </c>
    </row>
    <row r="291" spans="1:8" s="129" customFormat="1" ht="24" x14ac:dyDescent="0.2">
      <c r="A291" s="148" t="s">
        <v>54</v>
      </c>
      <c r="B291" s="118" t="s">
        <v>188</v>
      </c>
      <c r="C291" s="118" t="s">
        <v>90</v>
      </c>
      <c r="D291" s="118" t="s">
        <v>76</v>
      </c>
      <c r="E291" s="118" t="s">
        <v>593</v>
      </c>
      <c r="F291" s="118"/>
      <c r="G291" s="141">
        <f t="shared" si="18"/>
        <v>30341.3</v>
      </c>
      <c r="H291" s="141">
        <f t="shared" si="18"/>
        <v>30341.3</v>
      </c>
    </row>
    <row r="292" spans="1:8" s="129" customFormat="1" ht="24" x14ac:dyDescent="0.2">
      <c r="A292" s="166" t="s">
        <v>311</v>
      </c>
      <c r="B292" s="146" t="s">
        <v>188</v>
      </c>
      <c r="C292" s="146" t="s">
        <v>90</v>
      </c>
      <c r="D292" s="146" t="s">
        <v>76</v>
      </c>
      <c r="E292" s="146" t="s">
        <v>593</v>
      </c>
      <c r="F292" s="146"/>
      <c r="G292" s="229">
        <f t="shared" si="18"/>
        <v>30341.3</v>
      </c>
      <c r="H292" s="229">
        <f t="shared" si="18"/>
        <v>30341.3</v>
      </c>
    </row>
    <row r="293" spans="1:8" s="129" customFormat="1" ht="24" x14ac:dyDescent="0.2">
      <c r="A293" s="126" t="s">
        <v>104</v>
      </c>
      <c r="B293" s="127" t="s">
        <v>188</v>
      </c>
      <c r="C293" s="127" t="s">
        <v>90</v>
      </c>
      <c r="D293" s="127" t="s">
        <v>76</v>
      </c>
      <c r="E293" s="127" t="s">
        <v>593</v>
      </c>
      <c r="F293" s="127" t="s">
        <v>410</v>
      </c>
      <c r="G293" s="142">
        <f t="shared" si="18"/>
        <v>30341.3</v>
      </c>
      <c r="H293" s="142">
        <f t="shared" si="18"/>
        <v>30341.3</v>
      </c>
    </row>
    <row r="294" spans="1:8" s="129" customFormat="1" x14ac:dyDescent="0.2">
      <c r="A294" s="126" t="s">
        <v>521</v>
      </c>
      <c r="B294" s="127" t="s">
        <v>188</v>
      </c>
      <c r="C294" s="127" t="s">
        <v>90</v>
      </c>
      <c r="D294" s="127" t="s">
        <v>76</v>
      </c>
      <c r="E294" s="127" t="s">
        <v>593</v>
      </c>
      <c r="F294" s="127" t="s">
        <v>522</v>
      </c>
      <c r="G294" s="142">
        <f>25545.1+4796.2</f>
        <v>30341.3</v>
      </c>
      <c r="H294" s="142">
        <f>25545.1+4796.2</f>
        <v>30341.3</v>
      </c>
    </row>
    <row r="295" spans="1:8" s="129" customFormat="1" x14ac:dyDescent="0.2">
      <c r="A295" s="266" t="s">
        <v>190</v>
      </c>
      <c r="B295" s="118" t="s">
        <v>188</v>
      </c>
      <c r="C295" s="118" t="s">
        <v>90</v>
      </c>
      <c r="D295" s="118" t="s">
        <v>435</v>
      </c>
      <c r="E295" s="118"/>
      <c r="F295" s="118"/>
      <c r="G295" s="119">
        <f>G296</f>
        <v>3855</v>
      </c>
      <c r="H295" s="119">
        <f>H296</f>
        <v>3855</v>
      </c>
    </row>
    <row r="296" spans="1:8" s="129" customFormat="1" ht="27" x14ac:dyDescent="0.25">
      <c r="A296" s="272" t="s">
        <v>589</v>
      </c>
      <c r="B296" s="121" t="s">
        <v>188</v>
      </c>
      <c r="C296" s="121" t="s">
        <v>90</v>
      </c>
      <c r="D296" s="121" t="s">
        <v>435</v>
      </c>
      <c r="E296" s="121" t="s">
        <v>52</v>
      </c>
      <c r="F296" s="118"/>
      <c r="G296" s="133">
        <f>G297</f>
        <v>3855</v>
      </c>
      <c r="H296" s="133">
        <f>H297</f>
        <v>3855</v>
      </c>
    </row>
    <row r="297" spans="1:8" s="129" customFormat="1" ht="24" x14ac:dyDescent="0.2">
      <c r="A297" s="266" t="s">
        <v>67</v>
      </c>
      <c r="B297" s="118" t="s">
        <v>188</v>
      </c>
      <c r="C297" s="118" t="s">
        <v>90</v>
      </c>
      <c r="D297" s="118" t="s">
        <v>435</v>
      </c>
      <c r="E297" s="118" t="s">
        <v>68</v>
      </c>
      <c r="F297" s="118"/>
      <c r="G297" s="119">
        <f>G298+G302</f>
        <v>3855</v>
      </c>
      <c r="H297" s="119">
        <f>H298+H302</f>
        <v>3855</v>
      </c>
    </row>
    <row r="298" spans="1:8" s="129" customFormat="1" ht="36" x14ac:dyDescent="0.2">
      <c r="A298" s="266" t="s">
        <v>314</v>
      </c>
      <c r="B298" s="118" t="s">
        <v>188</v>
      </c>
      <c r="C298" s="118" t="s">
        <v>90</v>
      </c>
      <c r="D298" s="118" t="s">
        <v>435</v>
      </c>
      <c r="E298" s="118" t="s">
        <v>69</v>
      </c>
      <c r="F298" s="118"/>
      <c r="G298" s="119">
        <f t="shared" ref="G298:H300" si="19">G299</f>
        <v>3770</v>
      </c>
      <c r="H298" s="119">
        <f t="shared" si="19"/>
        <v>3770</v>
      </c>
    </row>
    <row r="299" spans="1:8" s="129" customFormat="1" ht="24" x14ac:dyDescent="0.2">
      <c r="A299" s="267" t="s">
        <v>305</v>
      </c>
      <c r="B299" s="132" t="s">
        <v>188</v>
      </c>
      <c r="C299" s="132" t="s">
        <v>90</v>
      </c>
      <c r="D299" s="132" t="s">
        <v>435</v>
      </c>
      <c r="E299" s="132" t="s">
        <v>69</v>
      </c>
      <c r="F299" s="132"/>
      <c r="G299" s="133">
        <f t="shared" si="19"/>
        <v>3770</v>
      </c>
      <c r="H299" s="133">
        <f t="shared" si="19"/>
        <v>3770</v>
      </c>
    </row>
    <row r="300" spans="1:8" s="129" customFormat="1" ht="36" x14ac:dyDescent="0.2">
      <c r="A300" s="270" t="s">
        <v>79</v>
      </c>
      <c r="B300" s="127" t="s">
        <v>188</v>
      </c>
      <c r="C300" s="127" t="s">
        <v>90</v>
      </c>
      <c r="D300" s="127" t="s">
        <v>435</v>
      </c>
      <c r="E300" s="127" t="s">
        <v>69</v>
      </c>
      <c r="F300" s="127" t="s">
        <v>80</v>
      </c>
      <c r="G300" s="128">
        <f t="shared" si="19"/>
        <v>3770</v>
      </c>
      <c r="H300" s="128">
        <f t="shared" si="19"/>
        <v>3770</v>
      </c>
    </row>
    <row r="301" spans="1:8" s="129" customFormat="1" x14ac:dyDescent="0.2">
      <c r="A301" s="270" t="s">
        <v>81</v>
      </c>
      <c r="B301" s="127" t="s">
        <v>188</v>
      </c>
      <c r="C301" s="127" t="s">
        <v>90</v>
      </c>
      <c r="D301" s="127" t="s">
        <v>435</v>
      </c>
      <c r="E301" s="127" t="s">
        <v>69</v>
      </c>
      <c r="F301" s="127" t="s">
        <v>82</v>
      </c>
      <c r="G301" s="128">
        <f>2830+20+850+10+60</f>
        <v>3770</v>
      </c>
      <c r="H301" s="128">
        <f>2830+20+850+10+60</f>
        <v>3770</v>
      </c>
    </row>
    <row r="302" spans="1:8" s="129" customFormat="1" x14ac:dyDescent="0.2">
      <c r="A302" s="266" t="s">
        <v>83</v>
      </c>
      <c r="B302" s="118" t="s">
        <v>188</v>
      </c>
      <c r="C302" s="118" t="s">
        <v>90</v>
      </c>
      <c r="D302" s="118" t="s">
        <v>435</v>
      </c>
      <c r="E302" s="118" t="s">
        <v>70</v>
      </c>
      <c r="F302" s="118"/>
      <c r="G302" s="119">
        <f>G303+G305</f>
        <v>85</v>
      </c>
      <c r="H302" s="119">
        <f>H303+H305</f>
        <v>85</v>
      </c>
    </row>
    <row r="303" spans="1:8" s="129" customFormat="1" ht="24" x14ac:dyDescent="0.2">
      <c r="A303" s="270" t="s">
        <v>604</v>
      </c>
      <c r="B303" s="127" t="s">
        <v>188</v>
      </c>
      <c r="C303" s="127" t="s">
        <v>90</v>
      </c>
      <c r="D303" s="127" t="s">
        <v>435</v>
      </c>
      <c r="E303" s="127" t="s">
        <v>70</v>
      </c>
      <c r="F303" s="127" t="s">
        <v>84</v>
      </c>
      <c r="G303" s="128">
        <f>G304</f>
        <v>75</v>
      </c>
      <c r="H303" s="128">
        <f>H304</f>
        <v>75</v>
      </c>
    </row>
    <row r="304" spans="1:8" s="129" customFormat="1" ht="24" x14ac:dyDescent="0.2">
      <c r="A304" s="270" t="s">
        <v>85</v>
      </c>
      <c r="B304" s="127" t="s">
        <v>188</v>
      </c>
      <c r="C304" s="127" t="s">
        <v>90</v>
      </c>
      <c r="D304" s="127" t="s">
        <v>435</v>
      </c>
      <c r="E304" s="127" t="s">
        <v>70</v>
      </c>
      <c r="F304" s="127" t="s">
        <v>86</v>
      </c>
      <c r="G304" s="128">
        <f>5+10+10+50</f>
        <v>75</v>
      </c>
      <c r="H304" s="128">
        <f>5+10+10+50</f>
        <v>75</v>
      </c>
    </row>
    <row r="305" spans="1:8" s="129" customFormat="1" x14ac:dyDescent="0.2">
      <c r="A305" s="270" t="s">
        <v>87</v>
      </c>
      <c r="B305" s="127" t="s">
        <v>188</v>
      </c>
      <c r="C305" s="127" t="s">
        <v>90</v>
      </c>
      <c r="D305" s="127" t="s">
        <v>435</v>
      </c>
      <c r="E305" s="127" t="s">
        <v>70</v>
      </c>
      <c r="F305" s="127" t="s">
        <v>88</v>
      </c>
      <c r="G305" s="128">
        <f>G306</f>
        <v>10</v>
      </c>
      <c r="H305" s="128">
        <f>H306</f>
        <v>10</v>
      </c>
    </row>
    <row r="306" spans="1:8" s="129" customFormat="1" x14ac:dyDescent="0.2">
      <c r="A306" s="270" t="s">
        <v>519</v>
      </c>
      <c r="B306" s="127" t="s">
        <v>188</v>
      </c>
      <c r="C306" s="127" t="s">
        <v>90</v>
      </c>
      <c r="D306" s="127" t="s">
        <v>435</v>
      </c>
      <c r="E306" s="127" t="s">
        <v>70</v>
      </c>
      <c r="F306" s="127" t="s">
        <v>89</v>
      </c>
      <c r="G306" s="128">
        <v>10</v>
      </c>
      <c r="H306" s="128">
        <v>10</v>
      </c>
    </row>
    <row r="307" spans="1:8" s="129" customFormat="1" ht="47.25" x14ac:dyDescent="0.25">
      <c r="A307" s="265" t="s">
        <v>168</v>
      </c>
      <c r="B307" s="123" t="s">
        <v>169</v>
      </c>
      <c r="C307" s="127"/>
      <c r="D307" s="127"/>
      <c r="E307" s="127"/>
      <c r="F307" s="127"/>
      <c r="G307" s="125">
        <f>G308</f>
        <v>782371.10000000009</v>
      </c>
      <c r="H307" s="125">
        <f>H308</f>
        <v>389324.79999999999</v>
      </c>
    </row>
    <row r="308" spans="1:8" s="129" customFormat="1" x14ac:dyDescent="0.2">
      <c r="A308" s="266" t="s">
        <v>365</v>
      </c>
      <c r="B308" s="118" t="s">
        <v>169</v>
      </c>
      <c r="C308" s="118" t="s">
        <v>78</v>
      </c>
      <c r="D308" s="118" t="s">
        <v>77</v>
      </c>
      <c r="E308" s="127"/>
      <c r="F308" s="127"/>
      <c r="G308" s="119">
        <f>G309+G324</f>
        <v>782371.10000000009</v>
      </c>
      <c r="H308" s="119">
        <f>H309+H324</f>
        <v>389324.79999999999</v>
      </c>
    </row>
    <row r="309" spans="1:8" s="129" customFormat="1" x14ac:dyDescent="0.2">
      <c r="A309" s="266" t="s">
        <v>376</v>
      </c>
      <c r="B309" s="118" t="s">
        <v>169</v>
      </c>
      <c r="C309" s="118" t="s">
        <v>78</v>
      </c>
      <c r="D309" s="118" t="s">
        <v>493</v>
      </c>
      <c r="E309" s="118"/>
      <c r="F309" s="118"/>
      <c r="G309" s="119">
        <f>G310</f>
        <v>66958</v>
      </c>
      <c r="H309" s="119">
        <f>H310</f>
        <v>65383</v>
      </c>
    </row>
    <row r="310" spans="1:8" s="129" customFormat="1" ht="27" x14ac:dyDescent="0.25">
      <c r="A310" s="272" t="s">
        <v>598</v>
      </c>
      <c r="B310" s="121" t="s">
        <v>169</v>
      </c>
      <c r="C310" s="121" t="s">
        <v>78</v>
      </c>
      <c r="D310" s="121" t="s">
        <v>493</v>
      </c>
      <c r="E310" s="121" t="s">
        <v>238</v>
      </c>
      <c r="F310" s="121"/>
      <c r="G310" s="133">
        <f>G311+G320</f>
        <v>66958</v>
      </c>
      <c r="H310" s="133">
        <f>H311+H320</f>
        <v>65383</v>
      </c>
    </row>
    <row r="311" spans="1:8" s="129" customFormat="1" ht="24" x14ac:dyDescent="0.2">
      <c r="A311" s="269" t="s">
        <v>99</v>
      </c>
      <c r="B311" s="132" t="s">
        <v>169</v>
      </c>
      <c r="C311" s="132" t="s">
        <v>78</v>
      </c>
      <c r="D311" s="132" t="s">
        <v>493</v>
      </c>
      <c r="E311" s="132" t="s">
        <v>239</v>
      </c>
      <c r="F311" s="132"/>
      <c r="G311" s="119">
        <f>G312+G315</f>
        <v>5533</v>
      </c>
      <c r="H311" s="119">
        <f>H312+H315</f>
        <v>5533</v>
      </c>
    </row>
    <row r="312" spans="1:8" s="129" customFormat="1" ht="24" x14ac:dyDescent="0.2">
      <c r="A312" s="268" t="s">
        <v>305</v>
      </c>
      <c r="B312" s="118" t="s">
        <v>169</v>
      </c>
      <c r="C312" s="118" t="s">
        <v>78</v>
      </c>
      <c r="D312" s="118" t="s">
        <v>493</v>
      </c>
      <c r="E312" s="118" t="s">
        <v>332</v>
      </c>
      <c r="F312" s="118"/>
      <c r="G312" s="119">
        <f>G313</f>
        <v>5270</v>
      </c>
      <c r="H312" s="119">
        <f>H313</f>
        <v>5270</v>
      </c>
    </row>
    <row r="313" spans="1:8" s="129" customFormat="1" ht="36" x14ac:dyDescent="0.2">
      <c r="A313" s="270" t="s">
        <v>79</v>
      </c>
      <c r="B313" s="127" t="s">
        <v>169</v>
      </c>
      <c r="C313" s="127" t="s">
        <v>78</v>
      </c>
      <c r="D313" s="127" t="s">
        <v>493</v>
      </c>
      <c r="E313" s="127" t="s">
        <v>332</v>
      </c>
      <c r="F313" s="127" t="s">
        <v>80</v>
      </c>
      <c r="G313" s="128">
        <f>G314</f>
        <v>5270</v>
      </c>
      <c r="H313" s="128">
        <f>H314</f>
        <v>5270</v>
      </c>
    </row>
    <row r="314" spans="1:8" s="129" customFormat="1" x14ac:dyDescent="0.2">
      <c r="A314" s="270" t="s">
        <v>81</v>
      </c>
      <c r="B314" s="127" t="s">
        <v>169</v>
      </c>
      <c r="C314" s="127" t="s">
        <v>78</v>
      </c>
      <c r="D314" s="127" t="s">
        <v>493</v>
      </c>
      <c r="E314" s="127" t="s">
        <v>332</v>
      </c>
      <c r="F314" s="127" t="s">
        <v>82</v>
      </c>
      <c r="G314" s="128">
        <f>4050+1220</f>
        <v>5270</v>
      </c>
      <c r="H314" s="128">
        <f>4050+1220</f>
        <v>5270</v>
      </c>
    </row>
    <row r="315" spans="1:8" s="129" customFormat="1" x14ac:dyDescent="0.2">
      <c r="A315" s="266" t="s">
        <v>83</v>
      </c>
      <c r="B315" s="118" t="s">
        <v>169</v>
      </c>
      <c r="C315" s="118" t="s">
        <v>78</v>
      </c>
      <c r="D315" s="118" t="s">
        <v>493</v>
      </c>
      <c r="E315" s="118" t="s">
        <v>333</v>
      </c>
      <c r="F315" s="118"/>
      <c r="G315" s="119">
        <f>G316+G318</f>
        <v>263</v>
      </c>
      <c r="H315" s="119">
        <f>H316+H318</f>
        <v>263</v>
      </c>
    </row>
    <row r="316" spans="1:8" s="129" customFormat="1" ht="24" x14ac:dyDescent="0.2">
      <c r="A316" s="270" t="s">
        <v>604</v>
      </c>
      <c r="B316" s="127" t="s">
        <v>169</v>
      </c>
      <c r="C316" s="127" t="s">
        <v>78</v>
      </c>
      <c r="D316" s="127" t="s">
        <v>493</v>
      </c>
      <c r="E316" s="127" t="s">
        <v>333</v>
      </c>
      <c r="F316" s="127" t="s">
        <v>84</v>
      </c>
      <c r="G316" s="128">
        <f>G317</f>
        <v>260</v>
      </c>
      <c r="H316" s="128">
        <f>H317</f>
        <v>260</v>
      </c>
    </row>
    <row r="317" spans="1:8" s="129" customFormat="1" ht="24" x14ac:dyDescent="0.2">
      <c r="A317" s="270" t="s">
        <v>85</v>
      </c>
      <c r="B317" s="127" t="s">
        <v>169</v>
      </c>
      <c r="C317" s="127" t="s">
        <v>78</v>
      </c>
      <c r="D317" s="127" t="s">
        <v>493</v>
      </c>
      <c r="E317" s="127" t="s">
        <v>333</v>
      </c>
      <c r="F317" s="127" t="s">
        <v>86</v>
      </c>
      <c r="G317" s="128">
        <v>260</v>
      </c>
      <c r="H317" s="128">
        <v>260</v>
      </c>
    </row>
    <row r="318" spans="1:8" s="129" customFormat="1" x14ac:dyDescent="0.2">
      <c r="A318" s="270" t="s">
        <v>87</v>
      </c>
      <c r="B318" s="127" t="s">
        <v>169</v>
      </c>
      <c r="C318" s="127" t="s">
        <v>78</v>
      </c>
      <c r="D318" s="127" t="s">
        <v>493</v>
      </c>
      <c r="E318" s="127" t="s">
        <v>333</v>
      </c>
      <c r="F318" s="127" t="s">
        <v>88</v>
      </c>
      <c r="G318" s="128">
        <f>G319</f>
        <v>3</v>
      </c>
      <c r="H318" s="128">
        <f>H319</f>
        <v>3</v>
      </c>
    </row>
    <row r="319" spans="1:8" s="129" customFormat="1" x14ac:dyDescent="0.2">
      <c r="A319" s="270" t="s">
        <v>156</v>
      </c>
      <c r="B319" s="127" t="s">
        <v>169</v>
      </c>
      <c r="C319" s="127" t="s">
        <v>78</v>
      </c>
      <c r="D319" s="127" t="s">
        <v>493</v>
      </c>
      <c r="E319" s="127" t="s">
        <v>333</v>
      </c>
      <c r="F319" s="127" t="s">
        <v>89</v>
      </c>
      <c r="G319" s="128">
        <v>3</v>
      </c>
      <c r="H319" s="128">
        <v>3</v>
      </c>
    </row>
    <row r="320" spans="1:8" s="129" customFormat="1" x14ac:dyDescent="0.2">
      <c r="A320" s="279" t="s">
        <v>334</v>
      </c>
      <c r="B320" s="132" t="s">
        <v>169</v>
      </c>
      <c r="C320" s="132" t="s">
        <v>78</v>
      </c>
      <c r="D320" s="132" t="s">
        <v>493</v>
      </c>
      <c r="E320" s="136" t="s">
        <v>335</v>
      </c>
      <c r="F320" s="132"/>
      <c r="G320" s="133">
        <f t="shared" ref="G320:H322" si="20">G321</f>
        <v>61425</v>
      </c>
      <c r="H320" s="133">
        <f t="shared" si="20"/>
        <v>59850</v>
      </c>
    </row>
    <row r="321" spans="1:8" s="129" customFormat="1" ht="36" x14ac:dyDescent="0.2">
      <c r="A321" s="279" t="s">
        <v>599</v>
      </c>
      <c r="B321" s="132" t="s">
        <v>169</v>
      </c>
      <c r="C321" s="132" t="s">
        <v>78</v>
      </c>
      <c r="D321" s="132" t="s">
        <v>493</v>
      </c>
      <c r="E321" s="136" t="s">
        <v>600</v>
      </c>
      <c r="F321" s="132"/>
      <c r="G321" s="133">
        <f t="shared" si="20"/>
        <v>61425</v>
      </c>
      <c r="H321" s="133">
        <f t="shared" si="20"/>
        <v>59850</v>
      </c>
    </row>
    <row r="322" spans="1:8" s="129" customFormat="1" x14ac:dyDescent="0.2">
      <c r="A322" s="270" t="s">
        <v>87</v>
      </c>
      <c r="B322" s="127" t="s">
        <v>169</v>
      </c>
      <c r="C322" s="127" t="s">
        <v>78</v>
      </c>
      <c r="D322" s="127" t="s">
        <v>493</v>
      </c>
      <c r="E322" s="137" t="s">
        <v>600</v>
      </c>
      <c r="F322" s="127" t="s">
        <v>88</v>
      </c>
      <c r="G322" s="128">
        <f t="shared" si="20"/>
        <v>61425</v>
      </c>
      <c r="H322" s="128">
        <f t="shared" si="20"/>
        <v>59850</v>
      </c>
    </row>
    <row r="323" spans="1:8" s="129" customFormat="1" ht="36" x14ac:dyDescent="0.2">
      <c r="A323" s="270" t="s">
        <v>601</v>
      </c>
      <c r="B323" s="127" t="s">
        <v>169</v>
      </c>
      <c r="C323" s="127" t="s">
        <v>78</v>
      </c>
      <c r="D323" s="127" t="s">
        <v>493</v>
      </c>
      <c r="E323" s="137" t="s">
        <v>600</v>
      </c>
      <c r="F323" s="127" t="s">
        <v>433</v>
      </c>
      <c r="G323" s="128">
        <v>61425</v>
      </c>
      <c r="H323" s="128">
        <v>59850</v>
      </c>
    </row>
    <row r="324" spans="1:8" s="129" customFormat="1" x14ac:dyDescent="0.2">
      <c r="A324" s="266" t="s">
        <v>399</v>
      </c>
      <c r="B324" s="118" t="s">
        <v>169</v>
      </c>
      <c r="C324" s="118" t="s">
        <v>78</v>
      </c>
      <c r="D324" s="118" t="s">
        <v>489</v>
      </c>
      <c r="E324" s="137"/>
      <c r="F324" s="127"/>
      <c r="G324" s="119">
        <f>G325</f>
        <v>715413.10000000009</v>
      </c>
      <c r="H324" s="119">
        <f>H325</f>
        <v>323941.8</v>
      </c>
    </row>
    <row r="325" spans="1:8" s="129" customFormat="1" ht="27" x14ac:dyDescent="0.25">
      <c r="A325" s="272" t="s">
        <v>598</v>
      </c>
      <c r="B325" s="121" t="s">
        <v>169</v>
      </c>
      <c r="C325" s="121" t="s">
        <v>78</v>
      </c>
      <c r="D325" s="121" t="s">
        <v>489</v>
      </c>
      <c r="E325" s="121" t="s">
        <v>238</v>
      </c>
      <c r="F325" s="121"/>
      <c r="G325" s="133">
        <f>G326+G348</f>
        <v>715413.10000000009</v>
      </c>
      <c r="H325" s="133">
        <f>H326+H348</f>
        <v>323941.8</v>
      </c>
    </row>
    <row r="326" spans="1:8" s="129" customFormat="1" ht="36" x14ac:dyDescent="0.2">
      <c r="A326" s="279" t="s">
        <v>602</v>
      </c>
      <c r="B326" s="132" t="s">
        <v>169</v>
      </c>
      <c r="C326" s="132" t="s">
        <v>78</v>
      </c>
      <c r="D326" s="132" t="s">
        <v>489</v>
      </c>
      <c r="E326" s="136" t="s">
        <v>336</v>
      </c>
      <c r="F326" s="132"/>
      <c r="G326" s="133">
        <f>G327+G330+G333+G336+G339+G342+G345</f>
        <v>697378.8</v>
      </c>
      <c r="H326" s="133">
        <f>H327+H330+H333+H336+H339+H342+H345</f>
        <v>305907.5</v>
      </c>
    </row>
    <row r="327" spans="1:8" s="129" customFormat="1" ht="36" x14ac:dyDescent="0.2">
      <c r="A327" s="266" t="s">
        <v>241</v>
      </c>
      <c r="B327" s="118" t="s">
        <v>169</v>
      </c>
      <c r="C327" s="118" t="s">
        <v>78</v>
      </c>
      <c r="D327" s="118" t="s">
        <v>489</v>
      </c>
      <c r="E327" s="118" t="s">
        <v>603</v>
      </c>
      <c r="F327" s="118"/>
      <c r="G327" s="119">
        <f>G328</f>
        <v>20992</v>
      </c>
      <c r="H327" s="119">
        <f>H328</f>
        <v>22040</v>
      </c>
    </row>
    <row r="328" spans="1:8" s="129" customFormat="1" ht="24" x14ac:dyDescent="0.2">
      <c r="A328" s="270" t="s">
        <v>604</v>
      </c>
      <c r="B328" s="127" t="s">
        <v>169</v>
      </c>
      <c r="C328" s="127" t="s">
        <v>78</v>
      </c>
      <c r="D328" s="127" t="s">
        <v>489</v>
      </c>
      <c r="E328" s="127" t="s">
        <v>603</v>
      </c>
      <c r="F328" s="127" t="s">
        <v>84</v>
      </c>
      <c r="G328" s="128">
        <f>G329</f>
        <v>20992</v>
      </c>
      <c r="H328" s="128">
        <f>H329</f>
        <v>22040</v>
      </c>
    </row>
    <row r="329" spans="1:8" s="129" customFormat="1" ht="24" x14ac:dyDescent="0.2">
      <c r="A329" s="270" t="s">
        <v>85</v>
      </c>
      <c r="B329" s="127" t="s">
        <v>169</v>
      </c>
      <c r="C329" s="127" t="s">
        <v>78</v>
      </c>
      <c r="D329" s="127" t="s">
        <v>489</v>
      </c>
      <c r="E329" s="127" t="s">
        <v>603</v>
      </c>
      <c r="F329" s="127" t="s">
        <v>86</v>
      </c>
      <c r="G329" s="128">
        <v>20992</v>
      </c>
      <c r="H329" s="128">
        <v>22040</v>
      </c>
    </row>
    <row r="330" spans="1:8" s="129" customFormat="1" x14ac:dyDescent="0.2">
      <c r="A330" s="266" t="s">
        <v>810</v>
      </c>
      <c r="B330" s="118" t="s">
        <v>169</v>
      </c>
      <c r="C330" s="118" t="s">
        <v>78</v>
      </c>
      <c r="D330" s="118" t="s">
        <v>489</v>
      </c>
      <c r="E330" s="118" t="s">
        <v>811</v>
      </c>
      <c r="F330" s="118"/>
      <c r="G330" s="119">
        <f>G331</f>
        <v>19500</v>
      </c>
      <c r="H330" s="119">
        <f>H331</f>
        <v>19000</v>
      </c>
    </row>
    <row r="331" spans="1:8" s="129" customFormat="1" ht="24" x14ac:dyDescent="0.2">
      <c r="A331" s="270" t="s">
        <v>604</v>
      </c>
      <c r="B331" s="127" t="s">
        <v>169</v>
      </c>
      <c r="C331" s="127" t="s">
        <v>78</v>
      </c>
      <c r="D331" s="127" t="s">
        <v>489</v>
      </c>
      <c r="E331" s="127" t="s">
        <v>811</v>
      </c>
      <c r="F331" s="127" t="s">
        <v>84</v>
      </c>
      <c r="G331" s="128">
        <f>G332</f>
        <v>19500</v>
      </c>
      <c r="H331" s="128">
        <f>H332</f>
        <v>19000</v>
      </c>
    </row>
    <row r="332" spans="1:8" s="129" customFormat="1" ht="24" x14ac:dyDescent="0.2">
      <c r="A332" s="270" t="s">
        <v>85</v>
      </c>
      <c r="B332" s="127" t="s">
        <v>169</v>
      </c>
      <c r="C332" s="127" t="s">
        <v>78</v>
      </c>
      <c r="D332" s="127" t="s">
        <v>489</v>
      </c>
      <c r="E332" s="127" t="s">
        <v>811</v>
      </c>
      <c r="F332" s="127" t="s">
        <v>86</v>
      </c>
      <c r="G332" s="142">
        <v>19500</v>
      </c>
      <c r="H332" s="142">
        <v>19000</v>
      </c>
    </row>
    <row r="333" spans="1:8" s="193" customFormat="1" x14ac:dyDescent="0.2">
      <c r="A333" s="266" t="s">
        <v>812</v>
      </c>
      <c r="B333" s="118" t="s">
        <v>169</v>
      </c>
      <c r="C333" s="118" t="s">
        <v>78</v>
      </c>
      <c r="D333" s="118" t="s">
        <v>489</v>
      </c>
      <c r="E333" s="118" t="s">
        <v>813</v>
      </c>
      <c r="F333" s="118"/>
      <c r="G333" s="141">
        <f>G334</f>
        <v>975</v>
      </c>
      <c r="H333" s="141">
        <f>H334</f>
        <v>950</v>
      </c>
    </row>
    <row r="334" spans="1:8" s="219" customFormat="1" ht="24" x14ac:dyDescent="0.2">
      <c r="A334" s="270" t="s">
        <v>604</v>
      </c>
      <c r="B334" s="127" t="s">
        <v>169</v>
      </c>
      <c r="C334" s="127" t="s">
        <v>78</v>
      </c>
      <c r="D334" s="127" t="s">
        <v>489</v>
      </c>
      <c r="E334" s="127" t="s">
        <v>813</v>
      </c>
      <c r="F334" s="127" t="s">
        <v>84</v>
      </c>
      <c r="G334" s="142">
        <f>G335</f>
        <v>975</v>
      </c>
      <c r="H334" s="142">
        <f>H335</f>
        <v>950</v>
      </c>
    </row>
    <row r="335" spans="1:8" s="219" customFormat="1" ht="24" x14ac:dyDescent="0.2">
      <c r="A335" s="270" t="s">
        <v>85</v>
      </c>
      <c r="B335" s="127" t="s">
        <v>169</v>
      </c>
      <c r="C335" s="127" t="s">
        <v>78</v>
      </c>
      <c r="D335" s="127" t="s">
        <v>489</v>
      </c>
      <c r="E335" s="127" t="s">
        <v>813</v>
      </c>
      <c r="F335" s="127" t="s">
        <v>86</v>
      </c>
      <c r="G335" s="142">
        <v>975</v>
      </c>
      <c r="H335" s="142">
        <v>950</v>
      </c>
    </row>
    <row r="336" spans="1:8" s="219" customFormat="1" ht="24" x14ac:dyDescent="0.2">
      <c r="A336" s="271" t="s">
        <v>606</v>
      </c>
      <c r="B336" s="132" t="s">
        <v>169</v>
      </c>
      <c r="C336" s="132" t="s">
        <v>78</v>
      </c>
      <c r="D336" s="132" t="s">
        <v>489</v>
      </c>
      <c r="E336" s="132" t="s">
        <v>43</v>
      </c>
      <c r="F336" s="132"/>
      <c r="G336" s="133">
        <f>G337</f>
        <v>164322.79999999999</v>
      </c>
      <c r="H336" s="133">
        <f>H337</f>
        <v>173734.5</v>
      </c>
    </row>
    <row r="337" spans="1:8" s="219" customFormat="1" ht="24" x14ac:dyDescent="0.2">
      <c r="A337" s="270" t="s">
        <v>604</v>
      </c>
      <c r="B337" s="127" t="s">
        <v>169</v>
      </c>
      <c r="C337" s="127" t="s">
        <v>78</v>
      </c>
      <c r="D337" s="127" t="s">
        <v>489</v>
      </c>
      <c r="E337" s="127" t="s">
        <v>43</v>
      </c>
      <c r="F337" s="127" t="s">
        <v>84</v>
      </c>
      <c r="G337" s="142">
        <f>G338</f>
        <v>164322.79999999999</v>
      </c>
      <c r="H337" s="142">
        <f>H338</f>
        <v>173734.5</v>
      </c>
    </row>
    <row r="338" spans="1:8" s="219" customFormat="1" ht="24" x14ac:dyDescent="0.2">
      <c r="A338" s="270" t="s">
        <v>85</v>
      </c>
      <c r="B338" s="127" t="s">
        <v>169</v>
      </c>
      <c r="C338" s="127" t="s">
        <v>78</v>
      </c>
      <c r="D338" s="127" t="s">
        <v>489</v>
      </c>
      <c r="E338" s="127" t="s">
        <v>43</v>
      </c>
      <c r="F338" s="127" t="s">
        <v>86</v>
      </c>
      <c r="G338" s="142">
        <v>164322.79999999999</v>
      </c>
      <c r="H338" s="142">
        <v>173734.5</v>
      </c>
    </row>
    <row r="339" spans="1:8" s="129" customFormat="1" ht="36" x14ac:dyDescent="0.2">
      <c r="A339" s="269" t="s">
        <v>242</v>
      </c>
      <c r="B339" s="132" t="s">
        <v>169</v>
      </c>
      <c r="C339" s="132" t="s">
        <v>78</v>
      </c>
      <c r="D339" s="132" t="s">
        <v>489</v>
      </c>
      <c r="E339" s="132" t="s">
        <v>44</v>
      </c>
      <c r="F339" s="132"/>
      <c r="G339" s="142">
        <f>G340</f>
        <v>10623</v>
      </c>
      <c r="H339" s="142">
        <f>H340</f>
        <v>10623</v>
      </c>
    </row>
    <row r="340" spans="1:8" s="129" customFormat="1" ht="24" x14ac:dyDescent="0.2">
      <c r="A340" s="270" t="s">
        <v>604</v>
      </c>
      <c r="B340" s="127" t="s">
        <v>169</v>
      </c>
      <c r="C340" s="127" t="s">
        <v>78</v>
      </c>
      <c r="D340" s="127" t="s">
        <v>489</v>
      </c>
      <c r="E340" s="127" t="s">
        <v>44</v>
      </c>
      <c r="F340" s="127" t="s">
        <v>84</v>
      </c>
      <c r="G340" s="128">
        <f>G341</f>
        <v>10623</v>
      </c>
      <c r="H340" s="128">
        <f>H341</f>
        <v>10623</v>
      </c>
    </row>
    <row r="341" spans="1:8" s="193" customFormat="1" ht="24" x14ac:dyDescent="0.2">
      <c r="A341" s="270" t="s">
        <v>85</v>
      </c>
      <c r="B341" s="127" t="s">
        <v>169</v>
      </c>
      <c r="C341" s="127" t="s">
        <v>78</v>
      </c>
      <c r="D341" s="127" t="s">
        <v>489</v>
      </c>
      <c r="E341" s="127" t="s">
        <v>44</v>
      </c>
      <c r="F341" s="127" t="s">
        <v>86</v>
      </c>
      <c r="G341" s="128">
        <v>10623</v>
      </c>
      <c r="H341" s="128">
        <v>10623</v>
      </c>
    </row>
    <row r="342" spans="1:8" s="193" customFormat="1" ht="48" x14ac:dyDescent="0.2">
      <c r="A342" s="266" t="s">
        <v>722</v>
      </c>
      <c r="B342" s="118" t="s">
        <v>169</v>
      </c>
      <c r="C342" s="118" t="s">
        <v>594</v>
      </c>
      <c r="D342" s="118" t="s">
        <v>489</v>
      </c>
      <c r="E342" s="118" t="s">
        <v>595</v>
      </c>
      <c r="F342" s="118"/>
      <c r="G342" s="119">
        <f>G343</f>
        <v>400000</v>
      </c>
      <c r="H342" s="141">
        <f>H343</f>
        <v>0</v>
      </c>
    </row>
    <row r="343" spans="1:8" s="193" customFormat="1" ht="24" x14ac:dyDescent="0.2">
      <c r="A343" s="270" t="s">
        <v>604</v>
      </c>
      <c r="B343" s="127" t="s">
        <v>169</v>
      </c>
      <c r="C343" s="127" t="s">
        <v>78</v>
      </c>
      <c r="D343" s="127" t="s">
        <v>489</v>
      </c>
      <c r="E343" s="127" t="s">
        <v>595</v>
      </c>
      <c r="F343" s="127" t="s">
        <v>84</v>
      </c>
      <c r="G343" s="142">
        <f>G344</f>
        <v>400000</v>
      </c>
      <c r="H343" s="142">
        <f>H344</f>
        <v>0</v>
      </c>
    </row>
    <row r="344" spans="1:8" s="193" customFormat="1" ht="24" x14ac:dyDescent="0.2">
      <c r="A344" s="270" t="s">
        <v>85</v>
      </c>
      <c r="B344" s="127" t="s">
        <v>169</v>
      </c>
      <c r="C344" s="127" t="s">
        <v>78</v>
      </c>
      <c r="D344" s="127" t="s">
        <v>489</v>
      </c>
      <c r="E344" s="127" t="s">
        <v>595</v>
      </c>
      <c r="F344" s="127" t="s">
        <v>86</v>
      </c>
      <c r="G344" s="142">
        <v>400000</v>
      </c>
      <c r="H344" s="142">
        <v>0</v>
      </c>
    </row>
    <row r="345" spans="1:8" s="193" customFormat="1" ht="24" x14ac:dyDescent="0.2">
      <c r="A345" s="266" t="s">
        <v>596</v>
      </c>
      <c r="B345" s="118" t="s">
        <v>169</v>
      </c>
      <c r="C345" s="118" t="s">
        <v>594</v>
      </c>
      <c r="D345" s="118" t="s">
        <v>489</v>
      </c>
      <c r="E345" s="118" t="s">
        <v>597</v>
      </c>
      <c r="F345" s="118"/>
      <c r="G345" s="119">
        <f>G346</f>
        <v>80966</v>
      </c>
      <c r="H345" s="119">
        <f>H346</f>
        <v>79560</v>
      </c>
    </row>
    <row r="346" spans="1:8" s="193" customFormat="1" ht="24" x14ac:dyDescent="0.2">
      <c r="A346" s="270" t="s">
        <v>604</v>
      </c>
      <c r="B346" s="127" t="s">
        <v>169</v>
      </c>
      <c r="C346" s="127" t="s">
        <v>78</v>
      </c>
      <c r="D346" s="127" t="s">
        <v>489</v>
      </c>
      <c r="E346" s="127" t="s">
        <v>597</v>
      </c>
      <c r="F346" s="127" t="s">
        <v>84</v>
      </c>
      <c r="G346" s="128">
        <f>G347</f>
        <v>80966</v>
      </c>
      <c r="H346" s="128">
        <f>H347</f>
        <v>79560</v>
      </c>
    </row>
    <row r="347" spans="1:8" s="193" customFormat="1" ht="24" x14ac:dyDescent="0.2">
      <c r="A347" s="270" t="s">
        <v>85</v>
      </c>
      <c r="B347" s="127" t="s">
        <v>169</v>
      </c>
      <c r="C347" s="127" t="s">
        <v>78</v>
      </c>
      <c r="D347" s="127" t="s">
        <v>489</v>
      </c>
      <c r="E347" s="127" t="s">
        <v>597</v>
      </c>
      <c r="F347" s="127" t="s">
        <v>86</v>
      </c>
      <c r="G347" s="128">
        <v>80966</v>
      </c>
      <c r="H347" s="128">
        <v>79560</v>
      </c>
    </row>
    <row r="348" spans="1:8" s="193" customFormat="1" ht="24" x14ac:dyDescent="0.2">
      <c r="A348" s="269" t="s">
        <v>459</v>
      </c>
      <c r="B348" s="132" t="s">
        <v>169</v>
      </c>
      <c r="C348" s="132" t="s">
        <v>78</v>
      </c>
      <c r="D348" s="132" t="s">
        <v>489</v>
      </c>
      <c r="E348" s="132" t="s">
        <v>331</v>
      </c>
      <c r="F348" s="132"/>
      <c r="G348" s="133">
        <f>G349+G357</f>
        <v>18034.3</v>
      </c>
      <c r="H348" s="133">
        <f>H349+H357</f>
        <v>18034.3</v>
      </c>
    </row>
    <row r="349" spans="1:8" s="193" customFormat="1" x14ac:dyDescent="0.2">
      <c r="A349" s="278" t="s">
        <v>337</v>
      </c>
      <c r="B349" s="146" t="s">
        <v>169</v>
      </c>
      <c r="C349" s="146" t="s">
        <v>78</v>
      </c>
      <c r="D349" s="146" t="s">
        <v>489</v>
      </c>
      <c r="E349" s="167" t="s">
        <v>607</v>
      </c>
      <c r="F349" s="146"/>
      <c r="G349" s="151">
        <f>G350</f>
        <v>4350</v>
      </c>
      <c r="H349" s="151">
        <f>H350</f>
        <v>4350</v>
      </c>
    </row>
    <row r="350" spans="1:8" s="193" customFormat="1" ht="24" x14ac:dyDescent="0.2">
      <c r="A350" s="266" t="s">
        <v>490</v>
      </c>
      <c r="B350" s="118" t="s">
        <v>169</v>
      </c>
      <c r="C350" s="118" t="s">
        <v>78</v>
      </c>
      <c r="D350" s="118" t="s">
        <v>489</v>
      </c>
      <c r="E350" s="118" t="s">
        <v>607</v>
      </c>
      <c r="F350" s="118"/>
      <c r="G350" s="119">
        <f>G351+G353+G355</f>
        <v>4350</v>
      </c>
      <c r="H350" s="119">
        <f>H351+H353+H355</f>
        <v>4350</v>
      </c>
    </row>
    <row r="351" spans="1:8" s="193" customFormat="1" ht="36" x14ac:dyDescent="0.2">
      <c r="A351" s="270" t="s">
        <v>79</v>
      </c>
      <c r="B351" s="127" t="s">
        <v>169</v>
      </c>
      <c r="C351" s="127" t="s">
        <v>78</v>
      </c>
      <c r="D351" s="127" t="s">
        <v>489</v>
      </c>
      <c r="E351" s="127" t="s">
        <v>607</v>
      </c>
      <c r="F351" s="127" t="s">
        <v>80</v>
      </c>
      <c r="G351" s="128">
        <f>G352</f>
        <v>3890</v>
      </c>
      <c r="H351" s="128">
        <f>H352</f>
        <v>3890</v>
      </c>
    </row>
    <row r="352" spans="1:8" s="219" customFormat="1" x14ac:dyDescent="0.2">
      <c r="A352" s="270" t="s">
        <v>491</v>
      </c>
      <c r="B352" s="127" t="s">
        <v>169</v>
      </c>
      <c r="C352" s="127" t="s">
        <v>78</v>
      </c>
      <c r="D352" s="127" t="s">
        <v>489</v>
      </c>
      <c r="E352" s="127" t="s">
        <v>607</v>
      </c>
      <c r="F352" s="127" t="s">
        <v>492</v>
      </c>
      <c r="G352" s="128">
        <f>2990+900</f>
        <v>3890</v>
      </c>
      <c r="H352" s="128">
        <f>2990+900</f>
        <v>3890</v>
      </c>
    </row>
    <row r="353" spans="1:8" s="219" customFormat="1" ht="24" x14ac:dyDescent="0.2">
      <c r="A353" s="270" t="s">
        <v>604</v>
      </c>
      <c r="B353" s="127" t="s">
        <v>169</v>
      </c>
      <c r="C353" s="127" t="s">
        <v>78</v>
      </c>
      <c r="D353" s="127" t="s">
        <v>489</v>
      </c>
      <c r="E353" s="127" t="s">
        <v>607</v>
      </c>
      <c r="F353" s="127" t="s">
        <v>84</v>
      </c>
      <c r="G353" s="128">
        <f>G354</f>
        <v>294.7</v>
      </c>
      <c r="H353" s="128">
        <f>H354</f>
        <v>294.7</v>
      </c>
    </row>
    <row r="354" spans="1:8" s="219" customFormat="1" ht="24" x14ac:dyDescent="0.2">
      <c r="A354" s="270" t="s">
        <v>85</v>
      </c>
      <c r="B354" s="127" t="s">
        <v>169</v>
      </c>
      <c r="C354" s="127" t="s">
        <v>78</v>
      </c>
      <c r="D354" s="127" t="s">
        <v>489</v>
      </c>
      <c r="E354" s="127" t="s">
        <v>607</v>
      </c>
      <c r="F354" s="127" t="s">
        <v>86</v>
      </c>
      <c r="G354" s="128">
        <f>99+104.5+91.2</f>
        <v>294.7</v>
      </c>
      <c r="H354" s="128">
        <f>99+104.5+91.2</f>
        <v>294.7</v>
      </c>
    </row>
    <row r="355" spans="1:8" s="219" customFormat="1" x14ac:dyDescent="0.2">
      <c r="A355" s="270" t="s">
        <v>87</v>
      </c>
      <c r="B355" s="127" t="s">
        <v>169</v>
      </c>
      <c r="C355" s="127" t="s">
        <v>78</v>
      </c>
      <c r="D355" s="127" t="s">
        <v>489</v>
      </c>
      <c r="E355" s="127" t="s">
        <v>607</v>
      </c>
      <c r="F355" s="127" t="s">
        <v>88</v>
      </c>
      <c r="G355" s="128">
        <f>G356</f>
        <v>165.3</v>
      </c>
      <c r="H355" s="128">
        <f>H356</f>
        <v>165.3</v>
      </c>
    </row>
    <row r="356" spans="1:8" s="219" customFormat="1" x14ac:dyDescent="0.2">
      <c r="A356" s="270" t="s">
        <v>156</v>
      </c>
      <c r="B356" s="127" t="s">
        <v>169</v>
      </c>
      <c r="C356" s="127" t="s">
        <v>78</v>
      </c>
      <c r="D356" s="127" t="s">
        <v>489</v>
      </c>
      <c r="E356" s="127" t="s">
        <v>607</v>
      </c>
      <c r="F356" s="127" t="s">
        <v>89</v>
      </c>
      <c r="G356" s="128">
        <v>165.3</v>
      </c>
      <c r="H356" s="128">
        <v>165.3</v>
      </c>
    </row>
    <row r="357" spans="1:8" s="219" customFormat="1" x14ac:dyDescent="0.2">
      <c r="A357" s="279" t="s">
        <v>338</v>
      </c>
      <c r="B357" s="132" t="s">
        <v>169</v>
      </c>
      <c r="C357" s="132" t="s">
        <v>78</v>
      </c>
      <c r="D357" s="132" t="s">
        <v>489</v>
      </c>
      <c r="E357" s="136" t="s">
        <v>608</v>
      </c>
      <c r="F357" s="132"/>
      <c r="G357" s="133">
        <f>G358</f>
        <v>13684.3</v>
      </c>
      <c r="H357" s="133">
        <f>H358</f>
        <v>13684.3</v>
      </c>
    </row>
    <row r="358" spans="1:8" s="219" customFormat="1" ht="24" x14ac:dyDescent="0.2">
      <c r="A358" s="270" t="s">
        <v>104</v>
      </c>
      <c r="B358" s="127" t="s">
        <v>169</v>
      </c>
      <c r="C358" s="127" t="s">
        <v>78</v>
      </c>
      <c r="D358" s="127" t="s">
        <v>489</v>
      </c>
      <c r="E358" s="127" t="s">
        <v>608</v>
      </c>
      <c r="F358" s="127" t="s">
        <v>410</v>
      </c>
      <c r="G358" s="128">
        <f>G359</f>
        <v>13684.3</v>
      </c>
      <c r="H358" s="128">
        <f>H359</f>
        <v>13684.3</v>
      </c>
    </row>
    <row r="359" spans="1:8" s="219" customFormat="1" x14ac:dyDescent="0.2">
      <c r="A359" s="270" t="s">
        <v>105</v>
      </c>
      <c r="B359" s="127" t="s">
        <v>169</v>
      </c>
      <c r="C359" s="127" t="s">
        <v>78</v>
      </c>
      <c r="D359" s="127" t="s">
        <v>489</v>
      </c>
      <c r="E359" s="127" t="s">
        <v>608</v>
      </c>
      <c r="F359" s="127" t="s">
        <v>428</v>
      </c>
      <c r="G359" s="128">
        <v>13684.3</v>
      </c>
      <c r="H359" s="128">
        <v>13684.3</v>
      </c>
    </row>
    <row r="360" spans="1:8" s="219" customFormat="1" ht="31.5" x14ac:dyDescent="0.25">
      <c r="A360" s="265" t="s">
        <v>415</v>
      </c>
      <c r="B360" s="123">
        <v>603</v>
      </c>
      <c r="C360" s="124"/>
      <c r="D360" s="124"/>
      <c r="E360" s="124"/>
      <c r="F360" s="124"/>
      <c r="G360" s="125">
        <f>G361+G381</f>
        <v>200027.8</v>
      </c>
      <c r="H360" s="125">
        <f>H361+H381</f>
        <v>194961.4</v>
      </c>
    </row>
    <row r="361" spans="1:8" s="129" customFormat="1" x14ac:dyDescent="0.2">
      <c r="A361" s="266" t="s">
        <v>383</v>
      </c>
      <c r="B361" s="118">
        <v>603</v>
      </c>
      <c r="C361" s="118" t="s">
        <v>495</v>
      </c>
      <c r="D361" s="118" t="s">
        <v>77</v>
      </c>
      <c r="E361" s="118"/>
      <c r="F361" s="118"/>
      <c r="G361" s="119">
        <f>G363+G369</f>
        <v>93128.6</v>
      </c>
      <c r="H361" s="119">
        <f>H363+H369</f>
        <v>93128.6</v>
      </c>
    </row>
    <row r="362" spans="1:8" s="193" customFormat="1" x14ac:dyDescent="0.2">
      <c r="A362" s="266" t="s">
        <v>279</v>
      </c>
      <c r="B362" s="118">
        <v>603</v>
      </c>
      <c r="C362" s="118" t="s">
        <v>495</v>
      </c>
      <c r="D362" s="118" t="s">
        <v>488</v>
      </c>
      <c r="E362" s="118"/>
      <c r="F362" s="118"/>
      <c r="G362" s="119">
        <f t="shared" ref="G362:H367" si="21">G363</f>
        <v>90628.6</v>
      </c>
      <c r="H362" s="119">
        <f t="shared" si="21"/>
        <v>90628.6</v>
      </c>
    </row>
    <row r="363" spans="1:8" s="193" customFormat="1" ht="27" x14ac:dyDescent="0.25">
      <c r="A363" s="272" t="s">
        <v>609</v>
      </c>
      <c r="B363" s="121" t="s">
        <v>411</v>
      </c>
      <c r="C363" s="121" t="s">
        <v>495</v>
      </c>
      <c r="D363" s="121" t="s">
        <v>488</v>
      </c>
      <c r="E363" s="121" t="s">
        <v>258</v>
      </c>
      <c r="F363" s="121"/>
      <c r="G363" s="133">
        <f t="shared" si="21"/>
        <v>90628.6</v>
      </c>
      <c r="H363" s="133">
        <f t="shared" si="21"/>
        <v>90628.6</v>
      </c>
    </row>
    <row r="364" spans="1:8" s="193" customFormat="1" ht="24" x14ac:dyDescent="0.2">
      <c r="A364" s="266" t="s">
        <v>363</v>
      </c>
      <c r="B364" s="118" t="s">
        <v>411</v>
      </c>
      <c r="C364" s="118" t="s">
        <v>495</v>
      </c>
      <c r="D364" s="118" t="s">
        <v>488</v>
      </c>
      <c r="E364" s="118" t="s">
        <v>259</v>
      </c>
      <c r="F364" s="118"/>
      <c r="G364" s="119">
        <f t="shared" si="21"/>
        <v>90628.6</v>
      </c>
      <c r="H364" s="119">
        <f t="shared" si="21"/>
        <v>90628.6</v>
      </c>
    </row>
    <row r="365" spans="1:8" s="193" customFormat="1" ht="24" x14ac:dyDescent="0.2">
      <c r="A365" s="266" t="s">
        <v>611</v>
      </c>
      <c r="B365" s="118" t="s">
        <v>411</v>
      </c>
      <c r="C365" s="118" t="s">
        <v>495</v>
      </c>
      <c r="D365" s="118" t="s">
        <v>488</v>
      </c>
      <c r="E365" s="118" t="s">
        <v>612</v>
      </c>
      <c r="F365" s="118"/>
      <c r="G365" s="119">
        <f t="shared" si="21"/>
        <v>90628.6</v>
      </c>
      <c r="H365" s="119">
        <f t="shared" si="21"/>
        <v>90628.6</v>
      </c>
    </row>
    <row r="366" spans="1:8" s="193" customFormat="1" ht="24" x14ac:dyDescent="0.2">
      <c r="A366" s="271" t="s">
        <v>311</v>
      </c>
      <c r="B366" s="146" t="s">
        <v>411</v>
      </c>
      <c r="C366" s="146" t="s">
        <v>495</v>
      </c>
      <c r="D366" s="146" t="s">
        <v>488</v>
      </c>
      <c r="E366" s="146" t="s">
        <v>612</v>
      </c>
      <c r="F366" s="146"/>
      <c r="G366" s="151">
        <f t="shared" si="21"/>
        <v>90628.6</v>
      </c>
      <c r="H366" s="151">
        <f t="shared" si="21"/>
        <v>90628.6</v>
      </c>
    </row>
    <row r="367" spans="1:8" s="193" customFormat="1" ht="24" x14ac:dyDescent="0.2">
      <c r="A367" s="270" t="s">
        <v>104</v>
      </c>
      <c r="B367" s="127" t="s">
        <v>411</v>
      </c>
      <c r="C367" s="127" t="s">
        <v>495</v>
      </c>
      <c r="D367" s="127" t="s">
        <v>488</v>
      </c>
      <c r="E367" s="127" t="s">
        <v>612</v>
      </c>
      <c r="F367" s="127" t="s">
        <v>410</v>
      </c>
      <c r="G367" s="128">
        <f t="shared" si="21"/>
        <v>90628.6</v>
      </c>
      <c r="H367" s="128">
        <f t="shared" si="21"/>
        <v>90628.6</v>
      </c>
    </row>
    <row r="368" spans="1:8" s="193" customFormat="1" x14ac:dyDescent="0.2">
      <c r="A368" s="270" t="s">
        <v>105</v>
      </c>
      <c r="B368" s="127" t="s">
        <v>411</v>
      </c>
      <c r="C368" s="127" t="s">
        <v>495</v>
      </c>
      <c r="D368" s="127" t="s">
        <v>488</v>
      </c>
      <c r="E368" s="127" t="s">
        <v>612</v>
      </c>
      <c r="F368" s="127" t="s">
        <v>428</v>
      </c>
      <c r="G368" s="128">
        <v>90628.6</v>
      </c>
      <c r="H368" s="128">
        <v>90628.6</v>
      </c>
    </row>
    <row r="369" spans="1:8" s="193" customFormat="1" x14ac:dyDescent="0.2">
      <c r="A369" s="266" t="s">
        <v>386</v>
      </c>
      <c r="B369" s="118" t="s">
        <v>411</v>
      </c>
      <c r="C369" s="118" t="s">
        <v>495</v>
      </c>
      <c r="D369" s="118" t="s">
        <v>495</v>
      </c>
      <c r="E369" s="118"/>
      <c r="F369" s="118"/>
      <c r="G369" s="119">
        <f>G370</f>
        <v>2500</v>
      </c>
      <c r="H369" s="119">
        <f>H370</f>
        <v>2500</v>
      </c>
    </row>
    <row r="370" spans="1:8" s="193" customFormat="1" ht="27" x14ac:dyDescent="0.25">
      <c r="A370" s="272" t="s">
        <v>609</v>
      </c>
      <c r="B370" s="121" t="s">
        <v>411</v>
      </c>
      <c r="C370" s="121" t="s">
        <v>495</v>
      </c>
      <c r="D370" s="121" t="s">
        <v>495</v>
      </c>
      <c r="E370" s="121" t="s">
        <v>258</v>
      </c>
      <c r="F370" s="121"/>
      <c r="G370" s="133">
        <f>G371</f>
        <v>2500</v>
      </c>
      <c r="H370" s="133">
        <f>H371</f>
        <v>2500</v>
      </c>
    </row>
    <row r="371" spans="1:8" s="193" customFormat="1" ht="27" x14ac:dyDescent="0.25">
      <c r="A371" s="272" t="s">
        <v>362</v>
      </c>
      <c r="B371" s="121">
        <v>603</v>
      </c>
      <c r="C371" s="121" t="s">
        <v>495</v>
      </c>
      <c r="D371" s="121" t="s">
        <v>495</v>
      </c>
      <c r="E371" s="121" t="s">
        <v>264</v>
      </c>
      <c r="F371" s="121"/>
      <c r="G371" s="133">
        <f>G372+G375+G378</f>
        <v>2500</v>
      </c>
      <c r="H371" s="133">
        <f>H372+H375+H378</f>
        <v>2500</v>
      </c>
    </row>
    <row r="372" spans="1:8" s="193" customFormat="1" x14ac:dyDescent="0.2">
      <c r="A372" s="169" t="s">
        <v>265</v>
      </c>
      <c r="B372" s="118">
        <v>603</v>
      </c>
      <c r="C372" s="118" t="s">
        <v>495</v>
      </c>
      <c r="D372" s="118" t="s">
        <v>495</v>
      </c>
      <c r="E372" s="118" t="s">
        <v>613</v>
      </c>
      <c r="F372" s="118"/>
      <c r="G372" s="119">
        <f>G373</f>
        <v>1800</v>
      </c>
      <c r="H372" s="119">
        <f>H373</f>
        <v>1800</v>
      </c>
    </row>
    <row r="373" spans="1:8" s="193" customFormat="1" ht="24" x14ac:dyDescent="0.2">
      <c r="A373" s="270" t="s">
        <v>604</v>
      </c>
      <c r="B373" s="127" t="s">
        <v>411</v>
      </c>
      <c r="C373" s="127" t="s">
        <v>495</v>
      </c>
      <c r="D373" s="127" t="s">
        <v>495</v>
      </c>
      <c r="E373" s="127" t="s">
        <v>613</v>
      </c>
      <c r="F373" s="127" t="s">
        <v>84</v>
      </c>
      <c r="G373" s="128">
        <f>G374</f>
        <v>1800</v>
      </c>
      <c r="H373" s="128">
        <f>H374</f>
        <v>1800</v>
      </c>
    </row>
    <row r="374" spans="1:8" s="193" customFormat="1" ht="24" x14ac:dyDescent="0.2">
      <c r="A374" s="270" t="s">
        <v>85</v>
      </c>
      <c r="B374" s="127" t="s">
        <v>411</v>
      </c>
      <c r="C374" s="127" t="s">
        <v>495</v>
      </c>
      <c r="D374" s="127" t="s">
        <v>495</v>
      </c>
      <c r="E374" s="127" t="s">
        <v>613</v>
      </c>
      <c r="F374" s="127" t="s">
        <v>86</v>
      </c>
      <c r="G374" s="128">
        <v>1800</v>
      </c>
      <c r="H374" s="128">
        <v>1800</v>
      </c>
    </row>
    <row r="375" spans="1:8" s="193" customFormat="1" x14ac:dyDescent="0.2">
      <c r="A375" s="169" t="s">
        <v>266</v>
      </c>
      <c r="B375" s="118">
        <v>603</v>
      </c>
      <c r="C375" s="118" t="s">
        <v>495</v>
      </c>
      <c r="D375" s="118" t="s">
        <v>495</v>
      </c>
      <c r="E375" s="118" t="s">
        <v>614</v>
      </c>
      <c r="F375" s="118"/>
      <c r="G375" s="119">
        <f>G376</f>
        <v>200</v>
      </c>
      <c r="H375" s="119">
        <f>H376</f>
        <v>200</v>
      </c>
    </row>
    <row r="376" spans="1:8" s="193" customFormat="1" ht="24" x14ac:dyDescent="0.2">
      <c r="A376" s="270" t="s">
        <v>604</v>
      </c>
      <c r="B376" s="127" t="s">
        <v>411</v>
      </c>
      <c r="C376" s="127" t="s">
        <v>495</v>
      </c>
      <c r="D376" s="127" t="s">
        <v>495</v>
      </c>
      <c r="E376" s="127" t="s">
        <v>614</v>
      </c>
      <c r="F376" s="127" t="s">
        <v>84</v>
      </c>
      <c r="G376" s="128">
        <f>G377</f>
        <v>200</v>
      </c>
      <c r="H376" s="128">
        <f>H377</f>
        <v>200</v>
      </c>
    </row>
    <row r="377" spans="1:8" s="193" customFormat="1" ht="24" x14ac:dyDescent="0.2">
      <c r="A377" s="270" t="s">
        <v>85</v>
      </c>
      <c r="B377" s="127" t="s">
        <v>411</v>
      </c>
      <c r="C377" s="127" t="s">
        <v>495</v>
      </c>
      <c r="D377" s="127" t="s">
        <v>495</v>
      </c>
      <c r="E377" s="127" t="s">
        <v>614</v>
      </c>
      <c r="F377" s="127" t="s">
        <v>86</v>
      </c>
      <c r="G377" s="128">
        <v>200</v>
      </c>
      <c r="H377" s="128">
        <v>200</v>
      </c>
    </row>
    <row r="378" spans="1:8" s="193" customFormat="1" ht="24" x14ac:dyDescent="0.2">
      <c r="A378" s="266" t="s">
        <v>65</v>
      </c>
      <c r="B378" s="118" t="s">
        <v>411</v>
      </c>
      <c r="C378" s="118" t="s">
        <v>495</v>
      </c>
      <c r="D378" s="118" t="s">
        <v>495</v>
      </c>
      <c r="E378" s="118" t="s">
        <v>615</v>
      </c>
      <c r="F378" s="118"/>
      <c r="G378" s="119">
        <f>G379</f>
        <v>500</v>
      </c>
      <c r="H378" s="119">
        <f>H379</f>
        <v>500</v>
      </c>
    </row>
    <row r="379" spans="1:8" s="193" customFormat="1" ht="24.75" customHeight="1" x14ac:dyDescent="0.2">
      <c r="A379" s="126" t="s">
        <v>616</v>
      </c>
      <c r="B379" s="127" t="s">
        <v>411</v>
      </c>
      <c r="C379" s="127" t="s">
        <v>495</v>
      </c>
      <c r="D379" s="127" t="s">
        <v>495</v>
      </c>
      <c r="E379" s="127" t="s">
        <v>615</v>
      </c>
      <c r="F379" s="127" t="s">
        <v>410</v>
      </c>
      <c r="G379" s="128">
        <f>G380</f>
        <v>500</v>
      </c>
      <c r="H379" s="128">
        <f>H380</f>
        <v>500</v>
      </c>
    </row>
    <row r="380" spans="1:8" s="193" customFormat="1" ht="24" x14ac:dyDescent="0.2">
      <c r="A380" s="168" t="s">
        <v>617</v>
      </c>
      <c r="B380" s="127" t="s">
        <v>411</v>
      </c>
      <c r="C380" s="127" t="s">
        <v>495</v>
      </c>
      <c r="D380" s="127" t="s">
        <v>495</v>
      </c>
      <c r="E380" s="127" t="s">
        <v>615</v>
      </c>
      <c r="F380" s="127" t="s">
        <v>467</v>
      </c>
      <c r="G380" s="128">
        <v>500</v>
      </c>
      <c r="H380" s="128">
        <v>500</v>
      </c>
    </row>
    <row r="381" spans="1:8" s="193" customFormat="1" x14ac:dyDescent="0.2">
      <c r="A381" s="266" t="s">
        <v>398</v>
      </c>
      <c r="B381" s="118">
        <v>603</v>
      </c>
      <c r="C381" s="118" t="s">
        <v>493</v>
      </c>
      <c r="D381" s="118" t="s">
        <v>77</v>
      </c>
      <c r="E381" s="118"/>
      <c r="F381" s="118"/>
      <c r="G381" s="119">
        <f>G382+G396</f>
        <v>106899.2</v>
      </c>
      <c r="H381" s="119">
        <f>H382+H396</f>
        <v>101832.79999999999</v>
      </c>
    </row>
    <row r="382" spans="1:8" s="193" customFormat="1" x14ac:dyDescent="0.2">
      <c r="A382" s="266" t="s">
        <v>388</v>
      </c>
      <c r="B382" s="118">
        <v>603</v>
      </c>
      <c r="C382" s="118" t="s">
        <v>493</v>
      </c>
      <c r="D382" s="118" t="s">
        <v>76</v>
      </c>
      <c r="E382" s="118"/>
      <c r="F382" s="118"/>
      <c r="G382" s="119">
        <f>G383</f>
        <v>81474.2</v>
      </c>
      <c r="H382" s="119">
        <f>H383</f>
        <v>79474.2</v>
      </c>
    </row>
    <row r="383" spans="1:8" s="193" customFormat="1" ht="27" x14ac:dyDescent="0.25">
      <c r="A383" s="272" t="s">
        <v>609</v>
      </c>
      <c r="B383" s="121" t="s">
        <v>411</v>
      </c>
      <c r="C383" s="121" t="s">
        <v>493</v>
      </c>
      <c r="D383" s="121" t="s">
        <v>76</v>
      </c>
      <c r="E383" s="121" t="s">
        <v>258</v>
      </c>
      <c r="F383" s="121"/>
      <c r="G383" s="143">
        <f>G384</f>
        <v>81474.2</v>
      </c>
      <c r="H383" s="143">
        <f>H384</f>
        <v>79474.2</v>
      </c>
    </row>
    <row r="384" spans="1:8" s="193" customFormat="1" ht="24" x14ac:dyDescent="0.2">
      <c r="A384" s="266" t="s">
        <v>363</v>
      </c>
      <c r="B384" s="118" t="s">
        <v>411</v>
      </c>
      <c r="C384" s="118" t="s">
        <v>493</v>
      </c>
      <c r="D384" s="118" t="s">
        <v>76</v>
      </c>
      <c r="E384" s="118" t="s">
        <v>259</v>
      </c>
      <c r="F384" s="118"/>
      <c r="G384" s="141">
        <f>G385+G392</f>
        <v>81474.2</v>
      </c>
      <c r="H384" s="141">
        <f>H385+H392</f>
        <v>79474.2</v>
      </c>
    </row>
    <row r="385" spans="1:8" s="193" customFormat="1" ht="24" x14ac:dyDescent="0.2">
      <c r="A385" s="266" t="s">
        <v>296</v>
      </c>
      <c r="B385" s="118" t="s">
        <v>411</v>
      </c>
      <c r="C385" s="118" t="s">
        <v>493</v>
      </c>
      <c r="D385" s="118" t="s">
        <v>76</v>
      </c>
      <c r="E385" s="118" t="s">
        <v>267</v>
      </c>
      <c r="F385" s="118"/>
      <c r="G385" s="141">
        <f>G386+G389</f>
        <v>41578</v>
      </c>
      <c r="H385" s="141">
        <f>H386+H389</f>
        <v>39578</v>
      </c>
    </row>
    <row r="386" spans="1:8" s="193" customFormat="1" ht="24" x14ac:dyDescent="0.2">
      <c r="A386" s="271" t="s">
        <v>434</v>
      </c>
      <c r="B386" s="146">
        <v>603</v>
      </c>
      <c r="C386" s="146" t="s">
        <v>493</v>
      </c>
      <c r="D386" s="146" t="s">
        <v>76</v>
      </c>
      <c r="E386" s="146" t="s">
        <v>618</v>
      </c>
      <c r="F386" s="146"/>
      <c r="G386" s="151">
        <f>G387</f>
        <v>12192</v>
      </c>
      <c r="H386" s="151">
        <f>H387</f>
        <v>12192</v>
      </c>
    </row>
    <row r="387" spans="1:8" s="193" customFormat="1" ht="24" x14ac:dyDescent="0.2">
      <c r="A387" s="270" t="s">
        <v>104</v>
      </c>
      <c r="B387" s="127">
        <v>603</v>
      </c>
      <c r="C387" s="127" t="s">
        <v>493</v>
      </c>
      <c r="D387" s="127" t="s">
        <v>76</v>
      </c>
      <c r="E387" s="127" t="s">
        <v>618</v>
      </c>
      <c r="F387" s="127" t="s">
        <v>410</v>
      </c>
      <c r="G387" s="128">
        <f>G388</f>
        <v>12192</v>
      </c>
      <c r="H387" s="128">
        <f>H388</f>
        <v>12192</v>
      </c>
    </row>
    <row r="388" spans="1:8" s="193" customFormat="1" x14ac:dyDescent="0.2">
      <c r="A388" s="270" t="s">
        <v>105</v>
      </c>
      <c r="B388" s="127">
        <v>603</v>
      </c>
      <c r="C388" s="127" t="s">
        <v>493</v>
      </c>
      <c r="D388" s="127" t="s">
        <v>76</v>
      </c>
      <c r="E388" s="127" t="s">
        <v>618</v>
      </c>
      <c r="F388" s="127" t="s">
        <v>428</v>
      </c>
      <c r="G388" s="128">
        <f>1526.5+750+1122+8793.5</f>
        <v>12192</v>
      </c>
      <c r="H388" s="128">
        <f>1526.5+750+1122+8793.5</f>
        <v>12192</v>
      </c>
    </row>
    <row r="389" spans="1:8" s="193" customFormat="1" ht="24" x14ac:dyDescent="0.2">
      <c r="A389" s="269" t="s">
        <v>28</v>
      </c>
      <c r="B389" s="132" t="s">
        <v>411</v>
      </c>
      <c r="C389" s="132" t="s">
        <v>493</v>
      </c>
      <c r="D389" s="132" t="s">
        <v>76</v>
      </c>
      <c r="E389" s="132" t="s">
        <v>268</v>
      </c>
      <c r="F389" s="132"/>
      <c r="G389" s="133">
        <f>G390</f>
        <v>29386</v>
      </c>
      <c r="H389" s="133">
        <f>H390</f>
        <v>27386</v>
      </c>
    </row>
    <row r="390" spans="1:8" s="193" customFormat="1" ht="24" x14ac:dyDescent="0.2">
      <c r="A390" s="270" t="s">
        <v>104</v>
      </c>
      <c r="B390" s="127">
        <v>603</v>
      </c>
      <c r="C390" s="127" t="s">
        <v>493</v>
      </c>
      <c r="D390" s="127" t="s">
        <v>76</v>
      </c>
      <c r="E390" s="127" t="s">
        <v>268</v>
      </c>
      <c r="F390" s="127" t="s">
        <v>410</v>
      </c>
      <c r="G390" s="128">
        <f>G391</f>
        <v>29386</v>
      </c>
      <c r="H390" s="128">
        <f>H391</f>
        <v>27386</v>
      </c>
    </row>
    <row r="391" spans="1:8" s="193" customFormat="1" x14ac:dyDescent="0.2">
      <c r="A391" s="270" t="s">
        <v>105</v>
      </c>
      <c r="B391" s="127">
        <v>603</v>
      </c>
      <c r="C391" s="127" t="s">
        <v>493</v>
      </c>
      <c r="D391" s="127" t="s">
        <v>76</v>
      </c>
      <c r="E391" s="127" t="s">
        <v>268</v>
      </c>
      <c r="F391" s="127" t="s">
        <v>428</v>
      </c>
      <c r="G391" s="128">
        <v>29386</v>
      </c>
      <c r="H391" s="128">
        <v>27386</v>
      </c>
    </row>
    <row r="392" spans="1:8" s="193" customFormat="1" ht="24" x14ac:dyDescent="0.2">
      <c r="A392" s="266" t="s">
        <v>619</v>
      </c>
      <c r="B392" s="118" t="s">
        <v>411</v>
      </c>
      <c r="C392" s="118" t="s">
        <v>493</v>
      </c>
      <c r="D392" s="118" t="s">
        <v>76</v>
      </c>
      <c r="E392" s="118" t="s">
        <v>269</v>
      </c>
      <c r="F392" s="118"/>
      <c r="G392" s="119">
        <f t="shared" ref="G392:H394" si="22">G393</f>
        <v>39896.199999999997</v>
      </c>
      <c r="H392" s="119">
        <f t="shared" si="22"/>
        <v>39896.199999999997</v>
      </c>
    </row>
    <row r="393" spans="1:8" s="193" customFormat="1" ht="24" x14ac:dyDescent="0.2">
      <c r="A393" s="271" t="s">
        <v>516</v>
      </c>
      <c r="B393" s="146" t="s">
        <v>411</v>
      </c>
      <c r="C393" s="146" t="s">
        <v>493</v>
      </c>
      <c r="D393" s="146" t="s">
        <v>76</v>
      </c>
      <c r="E393" s="146" t="s">
        <v>620</v>
      </c>
      <c r="F393" s="132"/>
      <c r="G393" s="128">
        <f t="shared" si="22"/>
        <v>39896.199999999997</v>
      </c>
      <c r="H393" s="128">
        <f t="shared" si="22"/>
        <v>39896.199999999997</v>
      </c>
    </row>
    <row r="394" spans="1:8" s="193" customFormat="1" ht="24" x14ac:dyDescent="0.2">
      <c r="A394" s="270" t="s">
        <v>104</v>
      </c>
      <c r="B394" s="127" t="s">
        <v>411</v>
      </c>
      <c r="C394" s="127" t="s">
        <v>493</v>
      </c>
      <c r="D394" s="127" t="s">
        <v>76</v>
      </c>
      <c r="E394" s="127" t="s">
        <v>620</v>
      </c>
      <c r="F394" s="127" t="s">
        <v>410</v>
      </c>
      <c r="G394" s="128">
        <f t="shared" si="22"/>
        <v>39896.199999999997</v>
      </c>
      <c r="H394" s="128">
        <f t="shared" si="22"/>
        <v>39896.199999999997</v>
      </c>
    </row>
    <row r="395" spans="1:8" s="193" customFormat="1" x14ac:dyDescent="0.2">
      <c r="A395" s="270" t="s">
        <v>105</v>
      </c>
      <c r="B395" s="127" t="s">
        <v>411</v>
      </c>
      <c r="C395" s="127" t="s">
        <v>493</v>
      </c>
      <c r="D395" s="127" t="s">
        <v>76</v>
      </c>
      <c r="E395" s="127" t="s">
        <v>620</v>
      </c>
      <c r="F395" s="127" t="s">
        <v>428</v>
      </c>
      <c r="G395" s="128">
        <v>39896.199999999997</v>
      </c>
      <c r="H395" s="128">
        <v>39896.199999999997</v>
      </c>
    </row>
    <row r="396" spans="1:8" s="193" customFormat="1" x14ac:dyDescent="0.2">
      <c r="A396" s="266" t="s">
        <v>472</v>
      </c>
      <c r="B396" s="118">
        <v>603</v>
      </c>
      <c r="C396" s="118" t="s">
        <v>493</v>
      </c>
      <c r="D396" s="118" t="s">
        <v>78</v>
      </c>
      <c r="E396" s="118"/>
      <c r="F396" s="118"/>
      <c r="G396" s="119">
        <f>G397</f>
        <v>25425</v>
      </c>
      <c r="H396" s="119">
        <f>H397</f>
        <v>22358.6</v>
      </c>
    </row>
    <row r="397" spans="1:8" s="193" customFormat="1" ht="27" x14ac:dyDescent="0.25">
      <c r="A397" s="272" t="s">
        <v>609</v>
      </c>
      <c r="B397" s="121">
        <v>603</v>
      </c>
      <c r="C397" s="121" t="s">
        <v>493</v>
      </c>
      <c r="D397" s="121" t="s">
        <v>78</v>
      </c>
      <c r="E397" s="121" t="s">
        <v>258</v>
      </c>
      <c r="F397" s="121"/>
      <c r="G397" s="133">
        <f>G398+G420</f>
        <v>25425</v>
      </c>
      <c r="H397" s="133">
        <f>H398+H420</f>
        <v>22358.6</v>
      </c>
    </row>
    <row r="398" spans="1:8" s="193" customFormat="1" ht="13.5" x14ac:dyDescent="0.25">
      <c r="A398" s="272" t="s">
        <v>75</v>
      </c>
      <c r="B398" s="121" t="s">
        <v>411</v>
      </c>
      <c r="C398" s="121" t="s">
        <v>493</v>
      </c>
      <c r="D398" s="121" t="s">
        <v>78</v>
      </c>
      <c r="E398" s="121" t="s">
        <v>273</v>
      </c>
      <c r="F398" s="121"/>
      <c r="G398" s="133">
        <f>G399+G402+G405+G408+G411+G414+G417</f>
        <v>21400</v>
      </c>
      <c r="H398" s="133">
        <f>H399+H402+H405+H408+H411+H414+H417</f>
        <v>18333.599999999999</v>
      </c>
    </row>
    <row r="399" spans="1:8" s="193" customFormat="1" x14ac:dyDescent="0.2">
      <c r="A399" s="169" t="s">
        <v>109</v>
      </c>
      <c r="B399" s="118" t="s">
        <v>411</v>
      </c>
      <c r="C399" s="118" t="s">
        <v>493</v>
      </c>
      <c r="D399" s="118" t="s">
        <v>78</v>
      </c>
      <c r="E399" s="118" t="s">
        <v>610</v>
      </c>
      <c r="F399" s="132"/>
      <c r="G399" s="119">
        <f>G400</f>
        <v>19200</v>
      </c>
      <c r="H399" s="119">
        <f>H400</f>
        <v>15633.6</v>
      </c>
    </row>
    <row r="400" spans="1:8" s="193" customFormat="1" ht="24" x14ac:dyDescent="0.2">
      <c r="A400" s="270" t="s">
        <v>604</v>
      </c>
      <c r="B400" s="127" t="s">
        <v>411</v>
      </c>
      <c r="C400" s="127" t="s">
        <v>493</v>
      </c>
      <c r="D400" s="127" t="s">
        <v>78</v>
      </c>
      <c r="E400" s="127" t="s">
        <v>610</v>
      </c>
      <c r="F400" s="127" t="s">
        <v>84</v>
      </c>
      <c r="G400" s="128">
        <f>G401</f>
        <v>19200</v>
      </c>
      <c r="H400" s="128">
        <f>H401</f>
        <v>15633.6</v>
      </c>
    </row>
    <row r="401" spans="1:8" s="193" customFormat="1" ht="24" x14ac:dyDescent="0.2">
      <c r="A401" s="270" t="s">
        <v>85</v>
      </c>
      <c r="B401" s="127" t="s">
        <v>411</v>
      </c>
      <c r="C401" s="127" t="s">
        <v>493</v>
      </c>
      <c r="D401" s="127" t="s">
        <v>78</v>
      </c>
      <c r="E401" s="127" t="s">
        <v>610</v>
      </c>
      <c r="F401" s="127" t="s">
        <v>86</v>
      </c>
      <c r="G401" s="128">
        <f>26700-7500</f>
        <v>19200</v>
      </c>
      <c r="H401" s="128">
        <f>25450-9816.4</f>
        <v>15633.6</v>
      </c>
    </row>
    <row r="402" spans="1:8" s="193" customFormat="1" x14ac:dyDescent="0.2">
      <c r="A402" s="169" t="s">
        <v>357</v>
      </c>
      <c r="B402" s="118" t="s">
        <v>411</v>
      </c>
      <c r="C402" s="118" t="s">
        <v>493</v>
      </c>
      <c r="D402" s="118" t="s">
        <v>78</v>
      </c>
      <c r="E402" s="118" t="s">
        <v>621</v>
      </c>
      <c r="F402" s="132"/>
      <c r="G402" s="119">
        <f>G403</f>
        <v>500</v>
      </c>
      <c r="H402" s="119">
        <f>H403</f>
        <v>500</v>
      </c>
    </row>
    <row r="403" spans="1:8" s="193" customFormat="1" x14ac:dyDescent="0.2">
      <c r="A403" s="270" t="s">
        <v>303</v>
      </c>
      <c r="B403" s="127" t="s">
        <v>411</v>
      </c>
      <c r="C403" s="127" t="s">
        <v>493</v>
      </c>
      <c r="D403" s="127" t="s">
        <v>78</v>
      </c>
      <c r="E403" s="127" t="s">
        <v>621</v>
      </c>
      <c r="F403" s="127" t="s">
        <v>84</v>
      </c>
      <c r="G403" s="128">
        <f>G404</f>
        <v>500</v>
      </c>
      <c r="H403" s="128">
        <f>H404</f>
        <v>500</v>
      </c>
    </row>
    <row r="404" spans="1:8" s="193" customFormat="1" ht="24" x14ac:dyDescent="0.2">
      <c r="A404" s="270" t="s">
        <v>85</v>
      </c>
      <c r="B404" s="127" t="s">
        <v>411</v>
      </c>
      <c r="C404" s="127" t="s">
        <v>493</v>
      </c>
      <c r="D404" s="127" t="s">
        <v>78</v>
      </c>
      <c r="E404" s="127" t="s">
        <v>621</v>
      </c>
      <c r="F404" s="127" t="s">
        <v>86</v>
      </c>
      <c r="G404" s="128">
        <v>500</v>
      </c>
      <c r="H404" s="128">
        <v>500</v>
      </c>
    </row>
    <row r="405" spans="1:8" s="193" customFormat="1" ht="36" x14ac:dyDescent="0.2">
      <c r="A405" s="266" t="s">
        <v>358</v>
      </c>
      <c r="B405" s="118" t="s">
        <v>411</v>
      </c>
      <c r="C405" s="118" t="s">
        <v>493</v>
      </c>
      <c r="D405" s="118" t="s">
        <v>78</v>
      </c>
      <c r="E405" s="118" t="s">
        <v>622</v>
      </c>
      <c r="F405" s="118"/>
      <c r="G405" s="119">
        <f>G406</f>
        <v>250</v>
      </c>
      <c r="H405" s="119">
        <f>H406</f>
        <v>250</v>
      </c>
    </row>
    <row r="406" spans="1:8" s="193" customFormat="1" x14ac:dyDescent="0.2">
      <c r="A406" s="270" t="s">
        <v>303</v>
      </c>
      <c r="B406" s="127" t="s">
        <v>411</v>
      </c>
      <c r="C406" s="127" t="s">
        <v>493</v>
      </c>
      <c r="D406" s="127" t="s">
        <v>78</v>
      </c>
      <c r="E406" s="127" t="s">
        <v>622</v>
      </c>
      <c r="F406" s="127" t="s">
        <v>84</v>
      </c>
      <c r="G406" s="128">
        <f>G407</f>
        <v>250</v>
      </c>
      <c r="H406" s="128">
        <f>H407</f>
        <v>250</v>
      </c>
    </row>
    <row r="407" spans="1:8" s="193" customFormat="1" ht="24" x14ac:dyDescent="0.2">
      <c r="A407" s="270" t="s">
        <v>85</v>
      </c>
      <c r="B407" s="127" t="s">
        <v>411</v>
      </c>
      <c r="C407" s="127" t="s">
        <v>493</v>
      </c>
      <c r="D407" s="127" t="s">
        <v>78</v>
      </c>
      <c r="E407" s="127" t="s">
        <v>622</v>
      </c>
      <c r="F407" s="127" t="s">
        <v>86</v>
      </c>
      <c r="G407" s="128">
        <v>250</v>
      </c>
      <c r="H407" s="128">
        <v>250</v>
      </c>
    </row>
    <row r="408" spans="1:8" s="193" customFormat="1" ht="24" x14ac:dyDescent="0.2">
      <c r="A408" s="266" t="s">
        <v>359</v>
      </c>
      <c r="B408" s="118" t="s">
        <v>411</v>
      </c>
      <c r="C408" s="118" t="s">
        <v>493</v>
      </c>
      <c r="D408" s="118" t="s">
        <v>78</v>
      </c>
      <c r="E408" s="118" t="s">
        <v>623</v>
      </c>
      <c r="F408" s="118"/>
      <c r="G408" s="141">
        <f>G409</f>
        <v>500</v>
      </c>
      <c r="H408" s="141">
        <f>H409</f>
        <v>500</v>
      </c>
    </row>
    <row r="409" spans="1:8" s="193" customFormat="1" x14ac:dyDescent="0.2">
      <c r="A409" s="270" t="s">
        <v>303</v>
      </c>
      <c r="B409" s="127" t="s">
        <v>411</v>
      </c>
      <c r="C409" s="127" t="s">
        <v>493</v>
      </c>
      <c r="D409" s="127" t="s">
        <v>78</v>
      </c>
      <c r="E409" s="127" t="s">
        <v>623</v>
      </c>
      <c r="F409" s="127" t="s">
        <v>84</v>
      </c>
      <c r="G409" s="142">
        <f>G410</f>
        <v>500</v>
      </c>
      <c r="H409" s="142">
        <f>H410</f>
        <v>500</v>
      </c>
    </row>
    <row r="410" spans="1:8" s="193" customFormat="1" ht="24" x14ac:dyDescent="0.2">
      <c r="A410" s="270" t="s">
        <v>85</v>
      </c>
      <c r="B410" s="127" t="s">
        <v>411</v>
      </c>
      <c r="C410" s="127" t="s">
        <v>493</v>
      </c>
      <c r="D410" s="127" t="s">
        <v>78</v>
      </c>
      <c r="E410" s="127" t="s">
        <v>623</v>
      </c>
      <c r="F410" s="127" t="s">
        <v>86</v>
      </c>
      <c r="G410" s="142">
        <v>500</v>
      </c>
      <c r="H410" s="142">
        <v>500</v>
      </c>
    </row>
    <row r="411" spans="1:8" s="193" customFormat="1" ht="24" x14ac:dyDescent="0.2">
      <c r="A411" s="266" t="s">
        <v>456</v>
      </c>
      <c r="B411" s="118" t="s">
        <v>411</v>
      </c>
      <c r="C411" s="118" t="s">
        <v>493</v>
      </c>
      <c r="D411" s="118" t="s">
        <v>78</v>
      </c>
      <c r="E411" s="118" t="s">
        <v>624</v>
      </c>
      <c r="F411" s="118"/>
      <c r="G411" s="119">
        <f>G412</f>
        <v>500</v>
      </c>
      <c r="H411" s="119">
        <f>H412</f>
        <v>500</v>
      </c>
    </row>
    <row r="412" spans="1:8" s="193" customFormat="1" x14ac:dyDescent="0.2">
      <c r="A412" s="270" t="s">
        <v>303</v>
      </c>
      <c r="B412" s="127" t="s">
        <v>411</v>
      </c>
      <c r="C412" s="127" t="s">
        <v>493</v>
      </c>
      <c r="D412" s="127" t="s">
        <v>78</v>
      </c>
      <c r="E412" s="127" t="s">
        <v>624</v>
      </c>
      <c r="F412" s="127" t="s">
        <v>84</v>
      </c>
      <c r="G412" s="128">
        <f>G413</f>
        <v>500</v>
      </c>
      <c r="H412" s="128">
        <f>H413</f>
        <v>500</v>
      </c>
    </row>
    <row r="413" spans="1:8" s="193" customFormat="1" ht="24" x14ac:dyDescent="0.2">
      <c r="A413" s="270" t="s">
        <v>85</v>
      </c>
      <c r="B413" s="127" t="s">
        <v>411</v>
      </c>
      <c r="C413" s="127" t="s">
        <v>493</v>
      </c>
      <c r="D413" s="127" t="s">
        <v>78</v>
      </c>
      <c r="E413" s="127" t="s">
        <v>624</v>
      </c>
      <c r="F413" s="127" t="s">
        <v>86</v>
      </c>
      <c r="G413" s="128">
        <v>500</v>
      </c>
      <c r="H413" s="128">
        <v>500</v>
      </c>
    </row>
    <row r="414" spans="1:8" s="193" customFormat="1" ht="24" x14ac:dyDescent="0.2">
      <c r="A414" s="266" t="s">
        <v>814</v>
      </c>
      <c r="B414" s="118" t="s">
        <v>411</v>
      </c>
      <c r="C414" s="118" t="s">
        <v>493</v>
      </c>
      <c r="D414" s="118" t="s">
        <v>78</v>
      </c>
      <c r="E414" s="118" t="s">
        <v>815</v>
      </c>
      <c r="F414" s="118"/>
      <c r="G414" s="141">
        <f>G415</f>
        <v>0</v>
      </c>
      <c r="H414" s="119">
        <f>H415</f>
        <v>500</v>
      </c>
    </row>
    <row r="415" spans="1:8" s="193" customFormat="1" x14ac:dyDescent="0.2">
      <c r="A415" s="270" t="s">
        <v>303</v>
      </c>
      <c r="B415" s="127" t="s">
        <v>411</v>
      </c>
      <c r="C415" s="127" t="s">
        <v>493</v>
      </c>
      <c r="D415" s="127" t="s">
        <v>78</v>
      </c>
      <c r="E415" s="127" t="s">
        <v>815</v>
      </c>
      <c r="F415" s="127" t="s">
        <v>84</v>
      </c>
      <c r="G415" s="142">
        <f>G416</f>
        <v>0</v>
      </c>
      <c r="H415" s="128">
        <f>H416</f>
        <v>500</v>
      </c>
    </row>
    <row r="416" spans="1:8" s="193" customFormat="1" ht="24" x14ac:dyDescent="0.2">
      <c r="A416" s="270" t="s">
        <v>85</v>
      </c>
      <c r="B416" s="127" t="s">
        <v>411</v>
      </c>
      <c r="C416" s="127" t="s">
        <v>493</v>
      </c>
      <c r="D416" s="127" t="s">
        <v>78</v>
      </c>
      <c r="E416" s="127" t="s">
        <v>815</v>
      </c>
      <c r="F416" s="127" t="s">
        <v>86</v>
      </c>
      <c r="G416" s="142">
        <v>0</v>
      </c>
      <c r="H416" s="128">
        <v>500</v>
      </c>
    </row>
    <row r="417" spans="1:8" s="193" customFormat="1" ht="24" x14ac:dyDescent="0.2">
      <c r="A417" s="266" t="s">
        <v>342</v>
      </c>
      <c r="B417" s="118" t="s">
        <v>411</v>
      </c>
      <c r="C417" s="118" t="s">
        <v>493</v>
      </c>
      <c r="D417" s="118" t="s">
        <v>78</v>
      </c>
      <c r="E417" s="118" t="s">
        <v>625</v>
      </c>
      <c r="F417" s="118"/>
      <c r="G417" s="119">
        <f>G418</f>
        <v>450</v>
      </c>
      <c r="H417" s="119">
        <f>H418</f>
        <v>450</v>
      </c>
    </row>
    <row r="418" spans="1:8" s="193" customFormat="1" x14ac:dyDescent="0.2">
      <c r="A418" s="270" t="s">
        <v>303</v>
      </c>
      <c r="B418" s="127" t="s">
        <v>411</v>
      </c>
      <c r="C418" s="127" t="s">
        <v>493</v>
      </c>
      <c r="D418" s="127" t="s">
        <v>78</v>
      </c>
      <c r="E418" s="127" t="s">
        <v>625</v>
      </c>
      <c r="F418" s="127" t="s">
        <v>84</v>
      </c>
      <c r="G418" s="128">
        <f>G419</f>
        <v>450</v>
      </c>
      <c r="H418" s="128">
        <f>H419</f>
        <v>450</v>
      </c>
    </row>
    <row r="419" spans="1:8" s="193" customFormat="1" ht="24" x14ac:dyDescent="0.2">
      <c r="A419" s="270" t="s">
        <v>85</v>
      </c>
      <c r="B419" s="127" t="s">
        <v>411</v>
      </c>
      <c r="C419" s="127" t="s">
        <v>493</v>
      </c>
      <c r="D419" s="127" t="s">
        <v>78</v>
      </c>
      <c r="E419" s="127" t="s">
        <v>625</v>
      </c>
      <c r="F419" s="127" t="s">
        <v>86</v>
      </c>
      <c r="G419" s="128">
        <v>450</v>
      </c>
      <c r="H419" s="128">
        <v>450</v>
      </c>
    </row>
    <row r="420" spans="1:8" s="193" customFormat="1" ht="27" x14ac:dyDescent="0.25">
      <c r="A420" s="272" t="s">
        <v>270</v>
      </c>
      <c r="B420" s="121">
        <v>603</v>
      </c>
      <c r="C420" s="121" t="s">
        <v>493</v>
      </c>
      <c r="D420" s="121" t="s">
        <v>78</v>
      </c>
      <c r="E420" s="121" t="s">
        <v>272</v>
      </c>
      <c r="F420" s="121"/>
      <c r="G420" s="133">
        <f>G421</f>
        <v>4025</v>
      </c>
      <c r="H420" s="133">
        <f>H421</f>
        <v>4025</v>
      </c>
    </row>
    <row r="421" spans="1:8" s="193" customFormat="1" ht="24" x14ac:dyDescent="0.2">
      <c r="A421" s="266" t="s">
        <v>271</v>
      </c>
      <c r="B421" s="118">
        <v>603</v>
      </c>
      <c r="C421" s="118" t="s">
        <v>493</v>
      </c>
      <c r="D421" s="118" t="s">
        <v>78</v>
      </c>
      <c r="E421" s="118" t="s">
        <v>272</v>
      </c>
      <c r="F421" s="118"/>
      <c r="G421" s="119">
        <f>G422</f>
        <v>4025</v>
      </c>
      <c r="H421" s="119">
        <f>H422</f>
        <v>4025</v>
      </c>
    </row>
    <row r="422" spans="1:8" s="193" customFormat="1" ht="36" x14ac:dyDescent="0.2">
      <c r="A422" s="269" t="s">
        <v>412</v>
      </c>
      <c r="B422" s="132">
        <v>603</v>
      </c>
      <c r="C422" s="132" t="s">
        <v>493</v>
      </c>
      <c r="D422" s="132" t="s">
        <v>78</v>
      </c>
      <c r="E422" s="146" t="s">
        <v>272</v>
      </c>
      <c r="F422" s="132"/>
      <c r="G422" s="151">
        <f>G423+G426</f>
        <v>4025</v>
      </c>
      <c r="H422" s="151">
        <f>H423+H426</f>
        <v>4025</v>
      </c>
    </row>
    <row r="423" spans="1:8" s="193" customFormat="1" ht="24" x14ac:dyDescent="0.2">
      <c r="A423" s="268" t="s">
        <v>394</v>
      </c>
      <c r="B423" s="118" t="s">
        <v>411</v>
      </c>
      <c r="C423" s="118" t="s">
        <v>493</v>
      </c>
      <c r="D423" s="118" t="s">
        <v>78</v>
      </c>
      <c r="E423" s="118" t="s">
        <v>72</v>
      </c>
      <c r="F423" s="118"/>
      <c r="G423" s="119">
        <f>G424</f>
        <v>3750</v>
      </c>
      <c r="H423" s="119">
        <f>H424</f>
        <v>3750</v>
      </c>
    </row>
    <row r="424" spans="1:8" s="193" customFormat="1" ht="36" x14ac:dyDescent="0.2">
      <c r="A424" s="270" t="s">
        <v>79</v>
      </c>
      <c r="B424" s="127" t="s">
        <v>411</v>
      </c>
      <c r="C424" s="127" t="s">
        <v>493</v>
      </c>
      <c r="D424" s="127" t="s">
        <v>78</v>
      </c>
      <c r="E424" s="127" t="s">
        <v>72</v>
      </c>
      <c r="F424" s="127" t="s">
        <v>80</v>
      </c>
      <c r="G424" s="128">
        <f>G425</f>
        <v>3750</v>
      </c>
      <c r="H424" s="128">
        <f>H425</f>
        <v>3750</v>
      </c>
    </row>
    <row r="425" spans="1:8" s="193" customFormat="1" x14ac:dyDescent="0.2">
      <c r="A425" s="270" t="s">
        <v>81</v>
      </c>
      <c r="B425" s="127" t="s">
        <v>411</v>
      </c>
      <c r="C425" s="127" t="s">
        <v>493</v>
      </c>
      <c r="D425" s="127" t="s">
        <v>78</v>
      </c>
      <c r="E425" s="127" t="s">
        <v>72</v>
      </c>
      <c r="F425" s="127" t="s">
        <v>82</v>
      </c>
      <c r="G425" s="128">
        <f>2870+20+860</f>
        <v>3750</v>
      </c>
      <c r="H425" s="128">
        <f>2870+20+860</f>
        <v>3750</v>
      </c>
    </row>
    <row r="426" spans="1:8" s="193" customFormat="1" x14ac:dyDescent="0.2">
      <c r="A426" s="266" t="s">
        <v>83</v>
      </c>
      <c r="B426" s="118" t="s">
        <v>411</v>
      </c>
      <c r="C426" s="118" t="s">
        <v>493</v>
      </c>
      <c r="D426" s="118" t="s">
        <v>78</v>
      </c>
      <c r="E426" s="118" t="s">
        <v>73</v>
      </c>
      <c r="F426" s="118"/>
      <c r="G426" s="119">
        <f>G427+G429</f>
        <v>275</v>
      </c>
      <c r="H426" s="119">
        <f>H427+H429</f>
        <v>275</v>
      </c>
    </row>
    <row r="427" spans="1:8" s="193" customFormat="1" x14ac:dyDescent="0.2">
      <c r="A427" s="270" t="s">
        <v>303</v>
      </c>
      <c r="B427" s="127" t="s">
        <v>411</v>
      </c>
      <c r="C427" s="127" t="s">
        <v>493</v>
      </c>
      <c r="D427" s="127" t="s">
        <v>78</v>
      </c>
      <c r="E427" s="127" t="s">
        <v>73</v>
      </c>
      <c r="F427" s="127" t="s">
        <v>84</v>
      </c>
      <c r="G427" s="128">
        <f>G428</f>
        <v>235</v>
      </c>
      <c r="H427" s="128">
        <f>H428</f>
        <v>235</v>
      </c>
    </row>
    <row r="428" spans="1:8" s="193" customFormat="1" ht="24" x14ac:dyDescent="0.2">
      <c r="A428" s="270" t="s">
        <v>85</v>
      </c>
      <c r="B428" s="127" t="s">
        <v>411</v>
      </c>
      <c r="C428" s="127" t="s">
        <v>493</v>
      </c>
      <c r="D428" s="127" t="s">
        <v>78</v>
      </c>
      <c r="E428" s="127" t="s">
        <v>73</v>
      </c>
      <c r="F428" s="127" t="s">
        <v>86</v>
      </c>
      <c r="G428" s="128">
        <f>85+100+50</f>
        <v>235</v>
      </c>
      <c r="H428" s="128">
        <f>85+100+50</f>
        <v>235</v>
      </c>
    </row>
    <row r="429" spans="1:8" s="193" customFormat="1" x14ac:dyDescent="0.2">
      <c r="A429" s="270" t="s">
        <v>87</v>
      </c>
      <c r="B429" s="127" t="s">
        <v>411</v>
      </c>
      <c r="C429" s="127" t="s">
        <v>493</v>
      </c>
      <c r="D429" s="127" t="s">
        <v>78</v>
      </c>
      <c r="E429" s="127" t="s">
        <v>73</v>
      </c>
      <c r="F429" s="127" t="s">
        <v>88</v>
      </c>
      <c r="G429" s="128">
        <f>G430</f>
        <v>40</v>
      </c>
      <c r="H429" s="128">
        <f>H430</f>
        <v>40</v>
      </c>
    </row>
    <row r="430" spans="1:8" s="193" customFormat="1" x14ac:dyDescent="0.2">
      <c r="A430" s="270" t="s">
        <v>519</v>
      </c>
      <c r="B430" s="127" t="s">
        <v>411</v>
      </c>
      <c r="C430" s="127" t="s">
        <v>493</v>
      </c>
      <c r="D430" s="127" t="s">
        <v>78</v>
      </c>
      <c r="E430" s="127" t="s">
        <v>73</v>
      </c>
      <c r="F430" s="127" t="s">
        <v>89</v>
      </c>
      <c r="G430" s="128">
        <v>40</v>
      </c>
      <c r="H430" s="128">
        <v>40</v>
      </c>
    </row>
    <row r="431" spans="1:8" s="193" customFormat="1" ht="31.5" x14ac:dyDescent="0.25">
      <c r="A431" s="265" t="s">
        <v>142</v>
      </c>
      <c r="B431" s="123" t="s">
        <v>141</v>
      </c>
      <c r="C431" s="124"/>
      <c r="D431" s="124"/>
      <c r="E431" s="124"/>
      <c r="F431" s="124"/>
      <c r="G431" s="125">
        <f>G432+G442+G491</f>
        <v>297523.86700000003</v>
      </c>
      <c r="H431" s="125">
        <f>H432+H442+H491</f>
        <v>296481.28899999999</v>
      </c>
    </row>
    <row r="432" spans="1:8" s="193" customFormat="1" x14ac:dyDescent="0.2">
      <c r="A432" s="266" t="s">
        <v>365</v>
      </c>
      <c r="B432" s="118" t="s">
        <v>141</v>
      </c>
      <c r="C432" s="118" t="s">
        <v>78</v>
      </c>
      <c r="D432" s="118" t="s">
        <v>77</v>
      </c>
      <c r="E432" s="118"/>
      <c r="F432" s="118"/>
      <c r="G432" s="119">
        <f t="shared" ref="G432:H434" si="23">G433</f>
        <v>6509</v>
      </c>
      <c r="H432" s="119">
        <f t="shared" si="23"/>
        <v>6509</v>
      </c>
    </row>
    <row r="433" spans="1:8" s="193" customFormat="1" x14ac:dyDescent="0.2">
      <c r="A433" s="266" t="s">
        <v>375</v>
      </c>
      <c r="B433" s="118" t="s">
        <v>141</v>
      </c>
      <c r="C433" s="118" t="s">
        <v>78</v>
      </c>
      <c r="D433" s="118" t="s">
        <v>495</v>
      </c>
      <c r="E433" s="118"/>
      <c r="F433" s="118"/>
      <c r="G433" s="119">
        <f t="shared" si="23"/>
        <v>6509</v>
      </c>
      <c r="H433" s="119">
        <f t="shared" si="23"/>
        <v>6509</v>
      </c>
    </row>
    <row r="434" spans="1:8" s="193" customFormat="1" ht="27" x14ac:dyDescent="0.25">
      <c r="A434" s="272" t="s">
        <v>627</v>
      </c>
      <c r="B434" s="121" t="s">
        <v>141</v>
      </c>
      <c r="C434" s="121" t="s">
        <v>78</v>
      </c>
      <c r="D434" s="121" t="s">
        <v>495</v>
      </c>
      <c r="E434" s="156" t="s">
        <v>256</v>
      </c>
      <c r="F434" s="121"/>
      <c r="G434" s="133">
        <f t="shared" si="23"/>
        <v>6509</v>
      </c>
      <c r="H434" s="133">
        <f t="shared" si="23"/>
        <v>6509</v>
      </c>
    </row>
    <row r="435" spans="1:8" s="193" customFormat="1" x14ac:dyDescent="0.2">
      <c r="A435" s="266" t="s">
        <v>261</v>
      </c>
      <c r="B435" s="118" t="s">
        <v>141</v>
      </c>
      <c r="C435" s="118" t="s">
        <v>78</v>
      </c>
      <c r="D435" s="118" t="s">
        <v>495</v>
      </c>
      <c r="E435" s="118" t="s">
        <v>628</v>
      </c>
      <c r="F435" s="118"/>
      <c r="G435" s="119">
        <f>G436+G438+G440</f>
        <v>6509</v>
      </c>
      <c r="H435" s="119">
        <f>H436+H438+H440</f>
        <v>6509</v>
      </c>
    </row>
    <row r="436" spans="1:8" s="193" customFormat="1" ht="36" x14ac:dyDescent="0.2">
      <c r="A436" s="270" t="s">
        <v>79</v>
      </c>
      <c r="B436" s="127" t="s">
        <v>141</v>
      </c>
      <c r="C436" s="127" t="s">
        <v>78</v>
      </c>
      <c r="D436" s="127" t="s">
        <v>495</v>
      </c>
      <c r="E436" s="127" t="s">
        <v>628</v>
      </c>
      <c r="F436" s="127" t="s">
        <v>80</v>
      </c>
      <c r="G436" s="128">
        <f>G437</f>
        <v>5700</v>
      </c>
      <c r="H436" s="128">
        <f>H437</f>
        <v>5700</v>
      </c>
    </row>
    <row r="437" spans="1:8" s="193" customFormat="1" x14ac:dyDescent="0.2">
      <c r="A437" s="270" t="s">
        <v>491</v>
      </c>
      <c r="B437" s="127" t="s">
        <v>141</v>
      </c>
      <c r="C437" s="127" t="s">
        <v>78</v>
      </c>
      <c r="D437" s="127" t="s">
        <v>495</v>
      </c>
      <c r="E437" s="127" t="s">
        <v>628</v>
      </c>
      <c r="F437" s="127" t="s">
        <v>492</v>
      </c>
      <c r="G437" s="128">
        <f>4380+1320</f>
        <v>5700</v>
      </c>
      <c r="H437" s="128">
        <f>4380+1320</f>
        <v>5700</v>
      </c>
    </row>
    <row r="438" spans="1:8" s="193" customFormat="1" x14ac:dyDescent="0.2">
      <c r="A438" s="270" t="s">
        <v>303</v>
      </c>
      <c r="B438" s="127" t="s">
        <v>141</v>
      </c>
      <c r="C438" s="127" t="s">
        <v>78</v>
      </c>
      <c r="D438" s="127" t="s">
        <v>495</v>
      </c>
      <c r="E438" s="127" t="s">
        <v>628</v>
      </c>
      <c r="F438" s="127" t="s">
        <v>84</v>
      </c>
      <c r="G438" s="128">
        <f>G439</f>
        <v>784</v>
      </c>
      <c r="H438" s="128">
        <f>H439</f>
        <v>784</v>
      </c>
    </row>
    <row r="439" spans="1:8" s="193" customFormat="1" ht="24" x14ac:dyDescent="0.2">
      <c r="A439" s="270" t="s">
        <v>85</v>
      </c>
      <c r="B439" s="127" t="s">
        <v>141</v>
      </c>
      <c r="C439" s="127" t="s">
        <v>78</v>
      </c>
      <c r="D439" s="127" t="s">
        <v>495</v>
      </c>
      <c r="E439" s="127" t="s">
        <v>628</v>
      </c>
      <c r="F439" s="127" t="s">
        <v>86</v>
      </c>
      <c r="G439" s="128">
        <f>24.2+75+53.4+198.4+433</f>
        <v>784</v>
      </c>
      <c r="H439" s="128">
        <f>24.2+75+53.4+198.4+433</f>
        <v>784</v>
      </c>
    </row>
    <row r="440" spans="1:8" s="193" customFormat="1" x14ac:dyDescent="0.2">
      <c r="A440" s="270" t="s">
        <v>87</v>
      </c>
      <c r="B440" s="127" t="s">
        <v>141</v>
      </c>
      <c r="C440" s="127" t="s">
        <v>78</v>
      </c>
      <c r="D440" s="127" t="s">
        <v>495</v>
      </c>
      <c r="E440" s="127" t="s">
        <v>628</v>
      </c>
      <c r="F440" s="127" t="s">
        <v>88</v>
      </c>
      <c r="G440" s="128">
        <f>G441</f>
        <v>25</v>
      </c>
      <c r="H440" s="128">
        <f>H441</f>
        <v>25</v>
      </c>
    </row>
    <row r="441" spans="1:8" s="193" customFormat="1" x14ac:dyDescent="0.2">
      <c r="A441" s="270" t="s">
        <v>156</v>
      </c>
      <c r="B441" s="127" t="s">
        <v>141</v>
      </c>
      <c r="C441" s="127" t="s">
        <v>78</v>
      </c>
      <c r="D441" s="127" t="s">
        <v>495</v>
      </c>
      <c r="E441" s="127" t="s">
        <v>628</v>
      </c>
      <c r="F441" s="127" t="s">
        <v>89</v>
      </c>
      <c r="G441" s="128">
        <v>25</v>
      </c>
      <c r="H441" s="128">
        <v>25</v>
      </c>
    </row>
    <row r="442" spans="1:8" s="193" customFormat="1" x14ac:dyDescent="0.2">
      <c r="A442" s="266" t="s">
        <v>377</v>
      </c>
      <c r="B442" s="118" t="s">
        <v>141</v>
      </c>
      <c r="C442" s="118" t="s">
        <v>435</v>
      </c>
      <c r="D442" s="118" t="s">
        <v>77</v>
      </c>
      <c r="E442" s="118"/>
      <c r="F442" s="118"/>
      <c r="G442" s="119">
        <f>G443+G479</f>
        <v>290887.7</v>
      </c>
      <c r="H442" s="119">
        <f>H443+H479</f>
        <v>281438</v>
      </c>
    </row>
    <row r="443" spans="1:8" s="193" customFormat="1" x14ac:dyDescent="0.2">
      <c r="A443" s="266" t="s">
        <v>381</v>
      </c>
      <c r="B443" s="118" t="s">
        <v>141</v>
      </c>
      <c r="C443" s="118" t="s">
        <v>435</v>
      </c>
      <c r="D443" s="118" t="s">
        <v>488</v>
      </c>
      <c r="E443" s="118"/>
      <c r="F443" s="118"/>
      <c r="G443" s="119">
        <f>G444+G475</f>
        <v>284224.7</v>
      </c>
      <c r="H443" s="119">
        <f>H444+H475</f>
        <v>274775</v>
      </c>
    </row>
    <row r="444" spans="1:8" s="193" customFormat="1" ht="27" x14ac:dyDescent="0.25">
      <c r="A444" s="272" t="s">
        <v>627</v>
      </c>
      <c r="B444" s="121" t="s">
        <v>141</v>
      </c>
      <c r="C444" s="121" t="s">
        <v>435</v>
      </c>
      <c r="D444" s="121" t="s">
        <v>488</v>
      </c>
      <c r="E444" s="156" t="s">
        <v>256</v>
      </c>
      <c r="F444" s="121"/>
      <c r="G444" s="133">
        <f>G445+G448+G451+G454+G457+G460+G463+G466+G469+G472</f>
        <v>276224.7</v>
      </c>
      <c r="H444" s="133">
        <f>H445+H448+H451+H454+H457+H460+H463+H466+H469+H472</f>
        <v>266775</v>
      </c>
    </row>
    <row r="445" spans="1:8" s="193" customFormat="1" x14ac:dyDescent="0.2">
      <c r="A445" s="169" t="s">
        <v>629</v>
      </c>
      <c r="B445" s="118" t="s">
        <v>141</v>
      </c>
      <c r="C445" s="118" t="s">
        <v>435</v>
      </c>
      <c r="D445" s="118" t="s">
        <v>488</v>
      </c>
      <c r="E445" s="118" t="s">
        <v>630</v>
      </c>
      <c r="F445" s="118"/>
      <c r="G445" s="119">
        <f>G446</f>
        <v>10224.5</v>
      </c>
      <c r="H445" s="119">
        <f>H446</f>
        <v>10449</v>
      </c>
    </row>
    <row r="446" spans="1:8" s="193" customFormat="1" x14ac:dyDescent="0.2">
      <c r="A446" s="270" t="s">
        <v>303</v>
      </c>
      <c r="B446" s="127" t="s">
        <v>141</v>
      </c>
      <c r="C446" s="127" t="s">
        <v>435</v>
      </c>
      <c r="D446" s="127" t="s">
        <v>488</v>
      </c>
      <c r="E446" s="127" t="s">
        <v>630</v>
      </c>
      <c r="F446" s="127" t="s">
        <v>84</v>
      </c>
      <c r="G446" s="128">
        <f>G447</f>
        <v>10224.5</v>
      </c>
      <c r="H446" s="128">
        <f>H447</f>
        <v>10449</v>
      </c>
    </row>
    <row r="447" spans="1:8" s="193" customFormat="1" ht="24" x14ac:dyDescent="0.2">
      <c r="A447" s="270" t="s">
        <v>85</v>
      </c>
      <c r="B447" s="127" t="s">
        <v>141</v>
      </c>
      <c r="C447" s="127" t="s">
        <v>435</v>
      </c>
      <c r="D447" s="127" t="s">
        <v>488</v>
      </c>
      <c r="E447" s="127" t="s">
        <v>630</v>
      </c>
      <c r="F447" s="127" t="s">
        <v>86</v>
      </c>
      <c r="G447" s="128">
        <f>30225-10000-10000-0.5</f>
        <v>10224.5</v>
      </c>
      <c r="H447" s="128">
        <f>29450-19000-1</f>
        <v>10449</v>
      </c>
    </row>
    <row r="448" spans="1:8" s="193" customFormat="1" x14ac:dyDescent="0.2">
      <c r="A448" s="266" t="s">
        <v>631</v>
      </c>
      <c r="B448" s="118" t="s">
        <v>141</v>
      </c>
      <c r="C448" s="118" t="s">
        <v>435</v>
      </c>
      <c r="D448" s="118" t="s">
        <v>488</v>
      </c>
      <c r="E448" s="118" t="s">
        <v>632</v>
      </c>
      <c r="F448" s="118"/>
      <c r="G448" s="119">
        <f>G449</f>
        <v>1950</v>
      </c>
      <c r="H448" s="119">
        <f>H449</f>
        <v>1900</v>
      </c>
    </row>
    <row r="449" spans="1:8" s="193" customFormat="1" x14ac:dyDescent="0.2">
      <c r="A449" s="270" t="s">
        <v>303</v>
      </c>
      <c r="B449" s="127" t="s">
        <v>141</v>
      </c>
      <c r="C449" s="127" t="s">
        <v>435</v>
      </c>
      <c r="D449" s="127" t="s">
        <v>488</v>
      </c>
      <c r="E449" s="127" t="s">
        <v>632</v>
      </c>
      <c r="F449" s="127" t="s">
        <v>84</v>
      </c>
      <c r="G449" s="128">
        <f>G450</f>
        <v>1950</v>
      </c>
      <c r="H449" s="128">
        <f>H450</f>
        <v>1900</v>
      </c>
    </row>
    <row r="450" spans="1:8" s="193" customFormat="1" ht="24" x14ac:dyDescent="0.2">
      <c r="A450" s="270" t="s">
        <v>85</v>
      </c>
      <c r="B450" s="127" t="s">
        <v>141</v>
      </c>
      <c r="C450" s="127" t="s">
        <v>435</v>
      </c>
      <c r="D450" s="127" t="s">
        <v>488</v>
      </c>
      <c r="E450" s="127" t="s">
        <v>632</v>
      </c>
      <c r="F450" s="127" t="s">
        <v>86</v>
      </c>
      <c r="G450" s="128">
        <v>1950</v>
      </c>
      <c r="H450" s="128">
        <v>1900</v>
      </c>
    </row>
    <row r="451" spans="1:8" s="193" customFormat="1" x14ac:dyDescent="0.2">
      <c r="A451" s="266" t="s">
        <v>633</v>
      </c>
      <c r="B451" s="118" t="s">
        <v>141</v>
      </c>
      <c r="C451" s="118" t="s">
        <v>435</v>
      </c>
      <c r="D451" s="118" t="s">
        <v>488</v>
      </c>
      <c r="E451" s="118" t="s">
        <v>634</v>
      </c>
      <c r="F451" s="118"/>
      <c r="G451" s="119">
        <f>G452</f>
        <v>975</v>
      </c>
      <c r="H451" s="119">
        <f>H452</f>
        <v>950</v>
      </c>
    </row>
    <row r="452" spans="1:8" s="193" customFormat="1" x14ac:dyDescent="0.2">
      <c r="A452" s="270" t="s">
        <v>303</v>
      </c>
      <c r="B452" s="127" t="s">
        <v>141</v>
      </c>
      <c r="C452" s="127" t="s">
        <v>435</v>
      </c>
      <c r="D452" s="127" t="s">
        <v>488</v>
      </c>
      <c r="E452" s="127" t="s">
        <v>634</v>
      </c>
      <c r="F452" s="127" t="s">
        <v>84</v>
      </c>
      <c r="G452" s="128">
        <f>G453</f>
        <v>975</v>
      </c>
      <c r="H452" s="128">
        <f>H453</f>
        <v>950</v>
      </c>
    </row>
    <row r="453" spans="1:8" s="193" customFormat="1" ht="24" x14ac:dyDescent="0.2">
      <c r="A453" s="270" t="s">
        <v>85</v>
      </c>
      <c r="B453" s="127" t="s">
        <v>141</v>
      </c>
      <c r="C453" s="127" t="s">
        <v>435</v>
      </c>
      <c r="D453" s="127" t="s">
        <v>488</v>
      </c>
      <c r="E453" s="127" t="s">
        <v>634</v>
      </c>
      <c r="F453" s="127" t="s">
        <v>86</v>
      </c>
      <c r="G453" s="128">
        <v>975</v>
      </c>
      <c r="H453" s="128">
        <v>950</v>
      </c>
    </row>
    <row r="454" spans="1:8" s="193" customFormat="1" x14ac:dyDescent="0.2">
      <c r="A454" s="169" t="s">
        <v>351</v>
      </c>
      <c r="B454" s="118" t="s">
        <v>141</v>
      </c>
      <c r="C454" s="118" t="s">
        <v>435</v>
      </c>
      <c r="D454" s="118" t="s">
        <v>488</v>
      </c>
      <c r="E454" s="118" t="s">
        <v>635</v>
      </c>
      <c r="F454" s="118"/>
      <c r="G454" s="119">
        <f>G455</f>
        <v>1950</v>
      </c>
      <c r="H454" s="119">
        <f>H455</f>
        <v>1900</v>
      </c>
    </row>
    <row r="455" spans="1:8" s="193" customFormat="1" x14ac:dyDescent="0.2">
      <c r="A455" s="270" t="s">
        <v>303</v>
      </c>
      <c r="B455" s="127" t="s">
        <v>141</v>
      </c>
      <c r="C455" s="127" t="s">
        <v>435</v>
      </c>
      <c r="D455" s="127" t="s">
        <v>488</v>
      </c>
      <c r="E455" s="127" t="s">
        <v>635</v>
      </c>
      <c r="F455" s="127" t="s">
        <v>84</v>
      </c>
      <c r="G455" s="128">
        <f>G456</f>
        <v>1950</v>
      </c>
      <c r="H455" s="128">
        <f>H456</f>
        <v>1900</v>
      </c>
    </row>
    <row r="456" spans="1:8" s="193" customFormat="1" ht="24" x14ac:dyDescent="0.2">
      <c r="A456" s="270" t="s">
        <v>85</v>
      </c>
      <c r="B456" s="127" t="s">
        <v>141</v>
      </c>
      <c r="C456" s="127" t="s">
        <v>435</v>
      </c>
      <c r="D456" s="127" t="s">
        <v>488</v>
      </c>
      <c r="E456" s="127" t="s">
        <v>635</v>
      </c>
      <c r="F456" s="127" t="s">
        <v>86</v>
      </c>
      <c r="G456" s="128">
        <v>1950</v>
      </c>
      <c r="H456" s="128">
        <v>1900</v>
      </c>
    </row>
    <row r="457" spans="1:8" s="193" customFormat="1" x14ac:dyDescent="0.2">
      <c r="A457" s="266" t="s">
        <v>352</v>
      </c>
      <c r="B457" s="118" t="s">
        <v>141</v>
      </c>
      <c r="C457" s="118" t="s">
        <v>435</v>
      </c>
      <c r="D457" s="118" t="s">
        <v>488</v>
      </c>
      <c r="E457" s="118" t="s">
        <v>636</v>
      </c>
      <c r="F457" s="118"/>
      <c r="G457" s="119">
        <f>G458</f>
        <v>1950</v>
      </c>
      <c r="H457" s="119">
        <f>H458</f>
        <v>1900</v>
      </c>
    </row>
    <row r="458" spans="1:8" s="193" customFormat="1" x14ac:dyDescent="0.2">
      <c r="A458" s="270" t="s">
        <v>303</v>
      </c>
      <c r="B458" s="127" t="s">
        <v>141</v>
      </c>
      <c r="C458" s="127" t="s">
        <v>435</v>
      </c>
      <c r="D458" s="127" t="s">
        <v>488</v>
      </c>
      <c r="E458" s="127" t="s">
        <v>636</v>
      </c>
      <c r="F458" s="127" t="s">
        <v>84</v>
      </c>
      <c r="G458" s="128">
        <f>G459</f>
        <v>1950</v>
      </c>
      <c r="H458" s="128">
        <f>H459</f>
        <v>1900</v>
      </c>
    </row>
    <row r="459" spans="1:8" s="193" customFormat="1" ht="24" x14ac:dyDescent="0.2">
      <c r="A459" s="270" t="s">
        <v>85</v>
      </c>
      <c r="B459" s="127" t="s">
        <v>141</v>
      </c>
      <c r="C459" s="127" t="s">
        <v>435</v>
      </c>
      <c r="D459" s="127" t="s">
        <v>488</v>
      </c>
      <c r="E459" s="127" t="s">
        <v>636</v>
      </c>
      <c r="F459" s="127" t="s">
        <v>86</v>
      </c>
      <c r="G459" s="128">
        <v>1950</v>
      </c>
      <c r="H459" s="128">
        <v>1900</v>
      </c>
    </row>
    <row r="460" spans="1:8" s="193" customFormat="1" ht="24" x14ac:dyDescent="0.2">
      <c r="A460" s="169" t="s">
        <v>339</v>
      </c>
      <c r="B460" s="118" t="s">
        <v>141</v>
      </c>
      <c r="C460" s="118" t="s">
        <v>435</v>
      </c>
      <c r="D460" s="118" t="s">
        <v>488</v>
      </c>
      <c r="E460" s="118" t="s">
        <v>637</v>
      </c>
      <c r="F460" s="118"/>
      <c r="G460" s="119">
        <f>G461</f>
        <v>1950</v>
      </c>
      <c r="H460" s="119">
        <f>H461</f>
        <v>1900</v>
      </c>
    </row>
    <row r="461" spans="1:8" s="193" customFormat="1" x14ac:dyDescent="0.2">
      <c r="A461" s="270" t="s">
        <v>303</v>
      </c>
      <c r="B461" s="127" t="s">
        <v>141</v>
      </c>
      <c r="C461" s="127" t="s">
        <v>435</v>
      </c>
      <c r="D461" s="127" t="s">
        <v>488</v>
      </c>
      <c r="E461" s="127" t="s">
        <v>637</v>
      </c>
      <c r="F461" s="127" t="s">
        <v>84</v>
      </c>
      <c r="G461" s="128">
        <f>G462</f>
        <v>1950</v>
      </c>
      <c r="H461" s="128">
        <f>H462</f>
        <v>1900</v>
      </c>
    </row>
    <row r="462" spans="1:8" s="193" customFormat="1" ht="24" x14ac:dyDescent="0.2">
      <c r="A462" s="270" t="s">
        <v>85</v>
      </c>
      <c r="B462" s="127" t="s">
        <v>141</v>
      </c>
      <c r="C462" s="127" t="s">
        <v>435</v>
      </c>
      <c r="D462" s="127" t="s">
        <v>488</v>
      </c>
      <c r="E462" s="127" t="s">
        <v>637</v>
      </c>
      <c r="F462" s="127" t="s">
        <v>86</v>
      </c>
      <c r="G462" s="128">
        <v>1950</v>
      </c>
      <c r="H462" s="128">
        <v>1900</v>
      </c>
    </row>
    <row r="463" spans="1:8" s="193" customFormat="1" ht="24" x14ac:dyDescent="0.2">
      <c r="A463" s="169" t="s">
        <v>340</v>
      </c>
      <c r="B463" s="118" t="s">
        <v>141</v>
      </c>
      <c r="C463" s="118" t="s">
        <v>435</v>
      </c>
      <c r="D463" s="118" t="s">
        <v>488</v>
      </c>
      <c r="E463" s="157" t="s">
        <v>638</v>
      </c>
      <c r="F463" s="157"/>
      <c r="G463" s="141">
        <f>G464</f>
        <v>1950</v>
      </c>
      <c r="H463" s="141">
        <f>H464</f>
        <v>1900</v>
      </c>
    </row>
    <row r="464" spans="1:8" s="193" customFormat="1" x14ac:dyDescent="0.2">
      <c r="A464" s="270" t="s">
        <v>163</v>
      </c>
      <c r="B464" s="127" t="s">
        <v>141</v>
      </c>
      <c r="C464" s="127" t="s">
        <v>435</v>
      </c>
      <c r="D464" s="127" t="s">
        <v>488</v>
      </c>
      <c r="E464" s="144" t="s">
        <v>638</v>
      </c>
      <c r="F464" s="127" t="s">
        <v>84</v>
      </c>
      <c r="G464" s="142">
        <f>G465</f>
        <v>1950</v>
      </c>
      <c r="H464" s="142">
        <f>H465</f>
        <v>1900</v>
      </c>
    </row>
    <row r="465" spans="1:8" s="193" customFormat="1" ht="24" x14ac:dyDescent="0.2">
      <c r="A465" s="270" t="s">
        <v>85</v>
      </c>
      <c r="B465" s="127" t="s">
        <v>141</v>
      </c>
      <c r="C465" s="127" t="s">
        <v>435</v>
      </c>
      <c r="D465" s="127" t="s">
        <v>488</v>
      </c>
      <c r="E465" s="144" t="s">
        <v>638</v>
      </c>
      <c r="F465" s="127" t="s">
        <v>86</v>
      </c>
      <c r="G465" s="142">
        <v>1950</v>
      </c>
      <c r="H465" s="142">
        <v>1900</v>
      </c>
    </row>
    <row r="466" spans="1:8" s="193" customFormat="1" x14ac:dyDescent="0.2">
      <c r="A466" s="266" t="s">
        <v>243</v>
      </c>
      <c r="B466" s="118" t="s">
        <v>141</v>
      </c>
      <c r="C466" s="118" t="s">
        <v>435</v>
      </c>
      <c r="D466" s="118" t="s">
        <v>488</v>
      </c>
      <c r="E466" s="118" t="s">
        <v>639</v>
      </c>
      <c r="F466" s="118"/>
      <c r="G466" s="141">
        <f>G467</f>
        <v>63000</v>
      </c>
      <c r="H466" s="141">
        <f>H467</f>
        <v>58675.100000000006</v>
      </c>
    </row>
    <row r="467" spans="1:8" s="193" customFormat="1" x14ac:dyDescent="0.2">
      <c r="A467" s="270" t="s">
        <v>303</v>
      </c>
      <c r="B467" s="127" t="s">
        <v>141</v>
      </c>
      <c r="C467" s="127" t="s">
        <v>435</v>
      </c>
      <c r="D467" s="127" t="s">
        <v>488</v>
      </c>
      <c r="E467" s="127" t="s">
        <v>639</v>
      </c>
      <c r="F467" s="127" t="s">
        <v>84</v>
      </c>
      <c r="G467" s="142">
        <f>G468</f>
        <v>63000</v>
      </c>
      <c r="H467" s="142">
        <f>H468</f>
        <v>58675.100000000006</v>
      </c>
    </row>
    <row r="468" spans="1:8" s="193" customFormat="1" ht="24" x14ac:dyDescent="0.2">
      <c r="A468" s="270" t="s">
        <v>85</v>
      </c>
      <c r="B468" s="127" t="s">
        <v>141</v>
      </c>
      <c r="C468" s="127" t="s">
        <v>435</v>
      </c>
      <c r="D468" s="127" t="s">
        <v>488</v>
      </c>
      <c r="E468" s="127" t="s">
        <v>639</v>
      </c>
      <c r="F468" s="127" t="s">
        <v>86</v>
      </c>
      <c r="G468" s="142">
        <f>78000-5000-10000</f>
        <v>63000</v>
      </c>
      <c r="H468" s="142">
        <f>76000+2675.1-15000-5000</f>
        <v>58675.100000000006</v>
      </c>
    </row>
    <row r="469" spans="1:8" s="193" customFormat="1" ht="24" x14ac:dyDescent="0.2">
      <c r="A469" s="266" t="s">
        <v>262</v>
      </c>
      <c r="B469" s="118" t="s">
        <v>141</v>
      </c>
      <c r="C469" s="118" t="s">
        <v>435</v>
      </c>
      <c r="D469" s="118" t="s">
        <v>488</v>
      </c>
      <c r="E469" s="118" t="s">
        <v>641</v>
      </c>
      <c r="F469" s="118"/>
      <c r="G469" s="119">
        <f>G470</f>
        <v>151725</v>
      </c>
      <c r="H469" s="119">
        <f>H470</f>
        <v>151725</v>
      </c>
    </row>
    <row r="470" spans="1:8" s="193" customFormat="1" ht="24" x14ac:dyDescent="0.2">
      <c r="A470" s="270" t="s">
        <v>104</v>
      </c>
      <c r="B470" s="127" t="s">
        <v>141</v>
      </c>
      <c r="C470" s="127" t="s">
        <v>435</v>
      </c>
      <c r="D470" s="127" t="s">
        <v>488</v>
      </c>
      <c r="E470" s="127" t="s">
        <v>641</v>
      </c>
      <c r="F470" s="127" t="s">
        <v>410</v>
      </c>
      <c r="G470" s="128">
        <f>G471</f>
        <v>151725</v>
      </c>
      <c r="H470" s="128">
        <f>H471</f>
        <v>151725</v>
      </c>
    </row>
    <row r="471" spans="1:8" s="193" customFormat="1" x14ac:dyDescent="0.2">
      <c r="A471" s="270" t="s">
        <v>105</v>
      </c>
      <c r="B471" s="127" t="s">
        <v>141</v>
      </c>
      <c r="C471" s="127" t="s">
        <v>435</v>
      </c>
      <c r="D471" s="127" t="s">
        <v>488</v>
      </c>
      <c r="E471" s="127" t="s">
        <v>641</v>
      </c>
      <c r="F471" s="127" t="s">
        <v>428</v>
      </c>
      <c r="G471" s="128">
        <f>159900+6825-5000-10000</f>
        <v>151725</v>
      </c>
      <c r="H471" s="128">
        <f>155800+6650-10725</f>
        <v>151725</v>
      </c>
    </row>
    <row r="472" spans="1:8" s="193" customFormat="1" ht="24" x14ac:dyDescent="0.2">
      <c r="A472" s="266" t="s">
        <v>251</v>
      </c>
      <c r="B472" s="118" t="s">
        <v>141</v>
      </c>
      <c r="C472" s="118" t="s">
        <v>435</v>
      </c>
      <c r="D472" s="118" t="s">
        <v>488</v>
      </c>
      <c r="E472" s="118" t="s">
        <v>642</v>
      </c>
      <c r="F472" s="118"/>
      <c r="G472" s="119">
        <f>G473</f>
        <v>40550.199999999997</v>
      </c>
      <c r="H472" s="119">
        <f>H473</f>
        <v>35475.9</v>
      </c>
    </row>
    <row r="473" spans="1:8" s="193" customFormat="1" x14ac:dyDescent="0.2">
      <c r="A473" s="270" t="s">
        <v>303</v>
      </c>
      <c r="B473" s="127" t="s">
        <v>141</v>
      </c>
      <c r="C473" s="127" t="s">
        <v>435</v>
      </c>
      <c r="D473" s="127" t="s">
        <v>488</v>
      </c>
      <c r="E473" s="127" t="s">
        <v>642</v>
      </c>
      <c r="F473" s="127" t="s">
        <v>84</v>
      </c>
      <c r="G473" s="128">
        <f>G474</f>
        <v>40550.199999999997</v>
      </c>
      <c r="H473" s="128">
        <f>H474</f>
        <v>35475.9</v>
      </c>
    </row>
    <row r="474" spans="1:8" s="193" customFormat="1" ht="24" x14ac:dyDescent="0.2">
      <c r="A474" s="270" t="s">
        <v>85</v>
      </c>
      <c r="B474" s="127" t="s">
        <v>141</v>
      </c>
      <c r="C474" s="127" t="s">
        <v>435</v>
      </c>
      <c r="D474" s="127" t="s">
        <v>488</v>
      </c>
      <c r="E474" s="127" t="s">
        <v>642</v>
      </c>
      <c r="F474" s="127" t="s">
        <v>86</v>
      </c>
      <c r="G474" s="128">
        <f>47699-7148.8</f>
        <v>40550.199999999997</v>
      </c>
      <c r="H474" s="128">
        <f>46475.9-6000-5000</f>
        <v>35475.9</v>
      </c>
    </row>
    <row r="475" spans="1:8" s="193" customFormat="1" ht="40.5" x14ac:dyDescent="0.25">
      <c r="A475" s="272" t="s">
        <v>643</v>
      </c>
      <c r="B475" s="121" t="s">
        <v>141</v>
      </c>
      <c r="C475" s="121" t="s">
        <v>435</v>
      </c>
      <c r="D475" s="121" t="s">
        <v>488</v>
      </c>
      <c r="E475" s="156" t="s">
        <v>500</v>
      </c>
      <c r="F475" s="121"/>
      <c r="G475" s="133">
        <f t="shared" ref="G475:H477" si="24">G476</f>
        <v>8000</v>
      </c>
      <c r="H475" s="133">
        <f t="shared" si="24"/>
        <v>8000</v>
      </c>
    </row>
    <row r="476" spans="1:8" s="193" customFormat="1" ht="24" x14ac:dyDescent="0.2">
      <c r="A476" s="266" t="s">
        <v>45</v>
      </c>
      <c r="B476" s="118" t="s">
        <v>141</v>
      </c>
      <c r="C476" s="118" t="s">
        <v>435</v>
      </c>
      <c r="D476" s="118" t="s">
        <v>488</v>
      </c>
      <c r="E476" s="149" t="s">
        <v>626</v>
      </c>
      <c r="F476" s="118"/>
      <c r="G476" s="119">
        <f t="shared" si="24"/>
        <v>8000</v>
      </c>
      <c r="H476" s="119">
        <f t="shared" si="24"/>
        <v>8000</v>
      </c>
    </row>
    <row r="477" spans="1:8" s="193" customFormat="1" x14ac:dyDescent="0.2">
      <c r="A477" s="270" t="s">
        <v>303</v>
      </c>
      <c r="B477" s="127" t="s">
        <v>141</v>
      </c>
      <c r="C477" s="127" t="s">
        <v>435</v>
      </c>
      <c r="D477" s="127" t="s">
        <v>488</v>
      </c>
      <c r="E477" s="137" t="s">
        <v>626</v>
      </c>
      <c r="F477" s="127" t="s">
        <v>84</v>
      </c>
      <c r="G477" s="128">
        <f t="shared" si="24"/>
        <v>8000</v>
      </c>
      <c r="H477" s="128">
        <f t="shared" si="24"/>
        <v>8000</v>
      </c>
    </row>
    <row r="478" spans="1:8" s="193" customFormat="1" ht="24" x14ac:dyDescent="0.2">
      <c r="A478" s="270" t="s">
        <v>85</v>
      </c>
      <c r="B478" s="127" t="s">
        <v>141</v>
      </c>
      <c r="C478" s="127" t="s">
        <v>435</v>
      </c>
      <c r="D478" s="127" t="s">
        <v>488</v>
      </c>
      <c r="E478" s="137" t="s">
        <v>626</v>
      </c>
      <c r="F478" s="127" t="s">
        <v>86</v>
      </c>
      <c r="G478" s="128">
        <v>8000</v>
      </c>
      <c r="H478" s="128">
        <v>8000</v>
      </c>
    </row>
    <row r="479" spans="1:8" s="193" customFormat="1" x14ac:dyDescent="0.2">
      <c r="A479" s="266" t="s">
        <v>382</v>
      </c>
      <c r="B479" s="118" t="s">
        <v>141</v>
      </c>
      <c r="C479" s="118" t="s">
        <v>435</v>
      </c>
      <c r="D479" s="118" t="s">
        <v>435</v>
      </c>
      <c r="E479" s="118"/>
      <c r="F479" s="118"/>
      <c r="G479" s="119">
        <f t="shared" ref="G479:H481" si="25">G480</f>
        <v>6663</v>
      </c>
      <c r="H479" s="119">
        <f t="shared" si="25"/>
        <v>6663</v>
      </c>
    </row>
    <row r="480" spans="1:8" s="193" customFormat="1" ht="27" x14ac:dyDescent="0.25">
      <c r="A480" s="272" t="s">
        <v>627</v>
      </c>
      <c r="B480" s="121" t="s">
        <v>141</v>
      </c>
      <c r="C480" s="121" t="s">
        <v>435</v>
      </c>
      <c r="D480" s="121" t="s">
        <v>435</v>
      </c>
      <c r="E480" s="121" t="s">
        <v>256</v>
      </c>
      <c r="F480" s="121"/>
      <c r="G480" s="133">
        <f t="shared" si="25"/>
        <v>6663</v>
      </c>
      <c r="H480" s="133">
        <f t="shared" si="25"/>
        <v>6663</v>
      </c>
    </row>
    <row r="481" spans="1:8" s="193" customFormat="1" ht="24" x14ac:dyDescent="0.2">
      <c r="A481" s="268" t="s">
        <v>343</v>
      </c>
      <c r="B481" s="118" t="s">
        <v>141</v>
      </c>
      <c r="C481" s="118" t="s">
        <v>435</v>
      </c>
      <c r="D481" s="118" t="s">
        <v>435</v>
      </c>
      <c r="E481" s="118" t="s">
        <v>256</v>
      </c>
      <c r="F481" s="118"/>
      <c r="G481" s="119">
        <f t="shared" si="25"/>
        <v>6663</v>
      </c>
      <c r="H481" s="119">
        <f t="shared" si="25"/>
        <v>6663</v>
      </c>
    </row>
    <row r="482" spans="1:8" s="193" customFormat="1" ht="36" x14ac:dyDescent="0.2">
      <c r="A482" s="269" t="s">
        <v>412</v>
      </c>
      <c r="B482" s="132" t="s">
        <v>141</v>
      </c>
      <c r="C482" s="132" t="s">
        <v>435</v>
      </c>
      <c r="D482" s="132" t="s">
        <v>435</v>
      </c>
      <c r="E482" s="132" t="s">
        <v>256</v>
      </c>
      <c r="F482" s="132"/>
      <c r="G482" s="122">
        <f>G483+G486</f>
        <v>6663</v>
      </c>
      <c r="H482" s="122">
        <f>H483+H486</f>
        <v>6663</v>
      </c>
    </row>
    <row r="483" spans="1:8" s="193" customFormat="1" ht="24" x14ac:dyDescent="0.2">
      <c r="A483" s="268" t="s">
        <v>394</v>
      </c>
      <c r="B483" s="118" t="s">
        <v>141</v>
      </c>
      <c r="C483" s="118" t="s">
        <v>435</v>
      </c>
      <c r="D483" s="118" t="s">
        <v>435</v>
      </c>
      <c r="E483" s="118" t="s">
        <v>344</v>
      </c>
      <c r="F483" s="118"/>
      <c r="G483" s="119">
        <f>G484</f>
        <v>6470</v>
      </c>
      <c r="H483" s="119">
        <f>H484</f>
        <v>6470</v>
      </c>
    </row>
    <row r="484" spans="1:8" s="193" customFormat="1" ht="36" x14ac:dyDescent="0.2">
      <c r="A484" s="270" t="s">
        <v>79</v>
      </c>
      <c r="B484" s="127" t="s">
        <v>141</v>
      </c>
      <c r="C484" s="127" t="s">
        <v>435</v>
      </c>
      <c r="D484" s="127" t="s">
        <v>435</v>
      </c>
      <c r="E484" s="127" t="s">
        <v>344</v>
      </c>
      <c r="F484" s="127" t="s">
        <v>80</v>
      </c>
      <c r="G484" s="128">
        <f>G485</f>
        <v>6470</v>
      </c>
      <c r="H484" s="128">
        <f>H485</f>
        <v>6470</v>
      </c>
    </row>
    <row r="485" spans="1:8" s="193" customFormat="1" x14ac:dyDescent="0.2">
      <c r="A485" s="270" t="s">
        <v>81</v>
      </c>
      <c r="B485" s="127" t="s">
        <v>141</v>
      </c>
      <c r="C485" s="127" t="s">
        <v>435</v>
      </c>
      <c r="D485" s="127" t="s">
        <v>435</v>
      </c>
      <c r="E485" s="127" t="s">
        <v>344</v>
      </c>
      <c r="F485" s="127" t="s">
        <v>82</v>
      </c>
      <c r="G485" s="128">
        <f>4970+1500</f>
        <v>6470</v>
      </c>
      <c r="H485" s="128">
        <f>4970+1500</f>
        <v>6470</v>
      </c>
    </row>
    <row r="486" spans="1:8" s="193" customFormat="1" x14ac:dyDescent="0.2">
      <c r="A486" s="266" t="s">
        <v>83</v>
      </c>
      <c r="B486" s="118" t="s">
        <v>141</v>
      </c>
      <c r="C486" s="118" t="s">
        <v>435</v>
      </c>
      <c r="D486" s="118" t="s">
        <v>435</v>
      </c>
      <c r="E486" s="118" t="s">
        <v>345</v>
      </c>
      <c r="F486" s="118"/>
      <c r="G486" s="119">
        <f>G487+G489</f>
        <v>193</v>
      </c>
      <c r="H486" s="119">
        <f>H487+H489</f>
        <v>193</v>
      </c>
    </row>
    <row r="487" spans="1:8" s="193" customFormat="1" x14ac:dyDescent="0.2">
      <c r="A487" s="270" t="s">
        <v>303</v>
      </c>
      <c r="B487" s="127" t="s">
        <v>141</v>
      </c>
      <c r="C487" s="127" t="s">
        <v>435</v>
      </c>
      <c r="D487" s="127" t="s">
        <v>435</v>
      </c>
      <c r="E487" s="127" t="s">
        <v>345</v>
      </c>
      <c r="F487" s="127" t="s">
        <v>84</v>
      </c>
      <c r="G487" s="128">
        <f>G488</f>
        <v>190</v>
      </c>
      <c r="H487" s="128">
        <f>H488</f>
        <v>190</v>
      </c>
    </row>
    <row r="488" spans="1:8" s="193" customFormat="1" ht="24" x14ac:dyDescent="0.2">
      <c r="A488" s="270" t="s">
        <v>85</v>
      </c>
      <c r="B488" s="127" t="s">
        <v>141</v>
      </c>
      <c r="C488" s="127" t="s">
        <v>435</v>
      </c>
      <c r="D488" s="127" t="s">
        <v>435</v>
      </c>
      <c r="E488" s="127" t="s">
        <v>345</v>
      </c>
      <c r="F488" s="127" t="s">
        <v>86</v>
      </c>
      <c r="G488" s="128">
        <f>60+30+30+35+35</f>
        <v>190</v>
      </c>
      <c r="H488" s="128">
        <f>60+30+30+35+35</f>
        <v>190</v>
      </c>
    </row>
    <row r="489" spans="1:8" s="193" customFormat="1" x14ac:dyDescent="0.2">
      <c r="A489" s="270" t="s">
        <v>87</v>
      </c>
      <c r="B489" s="127" t="s">
        <v>141</v>
      </c>
      <c r="C489" s="127" t="s">
        <v>435</v>
      </c>
      <c r="D489" s="127" t="s">
        <v>435</v>
      </c>
      <c r="E489" s="127" t="s">
        <v>345</v>
      </c>
      <c r="F489" s="127" t="s">
        <v>88</v>
      </c>
      <c r="G489" s="128">
        <f>G490</f>
        <v>3</v>
      </c>
      <c r="H489" s="128">
        <f>H490</f>
        <v>3</v>
      </c>
    </row>
    <row r="490" spans="1:8" s="193" customFormat="1" x14ac:dyDescent="0.2">
      <c r="A490" s="270" t="s">
        <v>519</v>
      </c>
      <c r="B490" s="127" t="s">
        <v>141</v>
      </c>
      <c r="C490" s="127" t="s">
        <v>435</v>
      </c>
      <c r="D490" s="127" t="s">
        <v>435</v>
      </c>
      <c r="E490" s="127" t="s">
        <v>345</v>
      </c>
      <c r="F490" s="127" t="s">
        <v>89</v>
      </c>
      <c r="G490" s="128">
        <v>3</v>
      </c>
      <c r="H490" s="128">
        <v>3</v>
      </c>
    </row>
    <row r="491" spans="1:8" s="193" customFormat="1" x14ac:dyDescent="0.2">
      <c r="A491" s="117" t="s">
        <v>398</v>
      </c>
      <c r="B491" s="118" t="s">
        <v>141</v>
      </c>
      <c r="C491" s="118" t="s">
        <v>493</v>
      </c>
      <c r="D491" s="118" t="s">
        <v>77</v>
      </c>
      <c r="E491" s="118"/>
      <c r="F491" s="118"/>
      <c r="G491" s="119">
        <f>G492</f>
        <v>127.167</v>
      </c>
      <c r="H491" s="119">
        <f>H492</f>
        <v>8534.2890000000007</v>
      </c>
    </row>
    <row r="492" spans="1:8" s="193" customFormat="1" x14ac:dyDescent="0.2">
      <c r="A492" s="117" t="s">
        <v>472</v>
      </c>
      <c r="B492" s="118" t="s">
        <v>141</v>
      </c>
      <c r="C492" s="118" t="s">
        <v>493</v>
      </c>
      <c r="D492" s="118" t="s">
        <v>78</v>
      </c>
      <c r="E492" s="118"/>
      <c r="F492" s="118"/>
      <c r="G492" s="119">
        <f>G493</f>
        <v>127.167</v>
      </c>
      <c r="H492" s="119">
        <f>H493</f>
        <v>8534.2890000000007</v>
      </c>
    </row>
    <row r="493" spans="1:8" s="193" customFormat="1" ht="27" x14ac:dyDescent="0.2">
      <c r="A493" s="130" t="s">
        <v>627</v>
      </c>
      <c r="B493" s="121" t="s">
        <v>141</v>
      </c>
      <c r="C493" s="121" t="s">
        <v>493</v>
      </c>
      <c r="D493" s="121" t="s">
        <v>78</v>
      </c>
      <c r="E493" s="156" t="s">
        <v>256</v>
      </c>
      <c r="F493" s="121"/>
      <c r="G493" s="122">
        <f>G494+G497</f>
        <v>127.167</v>
      </c>
      <c r="H493" s="122">
        <f>H494+H497</f>
        <v>8534.2890000000007</v>
      </c>
    </row>
    <row r="494" spans="1:8" s="193" customFormat="1" ht="24" x14ac:dyDescent="0.2">
      <c r="A494" s="117" t="s">
        <v>739</v>
      </c>
      <c r="B494" s="118" t="s">
        <v>141</v>
      </c>
      <c r="C494" s="118" t="s">
        <v>493</v>
      </c>
      <c r="D494" s="118" t="s">
        <v>78</v>
      </c>
      <c r="E494" s="118" t="s">
        <v>740</v>
      </c>
      <c r="F494" s="118"/>
      <c r="G494" s="119">
        <f>G495</f>
        <v>126.667</v>
      </c>
      <c r="H494" s="119">
        <f>H495</f>
        <v>8533.2890000000007</v>
      </c>
    </row>
    <row r="495" spans="1:8" s="193" customFormat="1" x14ac:dyDescent="0.2">
      <c r="A495" s="126" t="s">
        <v>303</v>
      </c>
      <c r="B495" s="127" t="s">
        <v>141</v>
      </c>
      <c r="C495" s="127" t="s">
        <v>493</v>
      </c>
      <c r="D495" s="127" t="s">
        <v>78</v>
      </c>
      <c r="E495" s="127" t="s">
        <v>740</v>
      </c>
      <c r="F495" s="127" t="s">
        <v>84</v>
      </c>
      <c r="G495" s="128">
        <f>G496</f>
        <v>126.667</v>
      </c>
      <c r="H495" s="128">
        <f>H496</f>
        <v>8533.2890000000007</v>
      </c>
    </row>
    <row r="496" spans="1:8" s="193" customFormat="1" ht="24" x14ac:dyDescent="0.2">
      <c r="A496" s="126" t="s">
        <v>85</v>
      </c>
      <c r="B496" s="127" t="s">
        <v>141</v>
      </c>
      <c r="C496" s="127" t="s">
        <v>493</v>
      </c>
      <c r="D496" s="127" t="s">
        <v>78</v>
      </c>
      <c r="E496" s="127" t="s">
        <v>740</v>
      </c>
      <c r="F496" s="127" t="s">
        <v>86</v>
      </c>
      <c r="G496" s="128">
        <v>126.667</v>
      </c>
      <c r="H496" s="128">
        <f>195.054+8338.235</f>
        <v>8533.2890000000007</v>
      </c>
    </row>
    <row r="497" spans="1:8" s="193" customFormat="1" ht="24" x14ac:dyDescent="0.2">
      <c r="A497" s="117" t="s">
        <v>741</v>
      </c>
      <c r="B497" s="118" t="s">
        <v>141</v>
      </c>
      <c r="C497" s="118" t="s">
        <v>493</v>
      </c>
      <c r="D497" s="118" t="s">
        <v>78</v>
      </c>
      <c r="E497" s="118" t="s">
        <v>742</v>
      </c>
      <c r="F497" s="118"/>
      <c r="G497" s="119">
        <f>G498</f>
        <v>0.5</v>
      </c>
      <c r="H497" s="119">
        <f>H498</f>
        <v>1</v>
      </c>
    </row>
    <row r="498" spans="1:8" s="193" customFormat="1" x14ac:dyDescent="0.2">
      <c r="A498" s="126" t="s">
        <v>303</v>
      </c>
      <c r="B498" s="127" t="s">
        <v>141</v>
      </c>
      <c r="C498" s="127" t="s">
        <v>493</v>
      </c>
      <c r="D498" s="127" t="s">
        <v>78</v>
      </c>
      <c r="E498" s="127" t="s">
        <v>742</v>
      </c>
      <c r="F498" s="127" t="s">
        <v>84</v>
      </c>
      <c r="G498" s="128">
        <f>G499</f>
        <v>0.5</v>
      </c>
      <c r="H498" s="128">
        <f>H499</f>
        <v>1</v>
      </c>
    </row>
    <row r="499" spans="1:8" s="193" customFormat="1" ht="24" x14ac:dyDescent="0.2">
      <c r="A499" s="126" t="s">
        <v>85</v>
      </c>
      <c r="B499" s="127" t="s">
        <v>141</v>
      </c>
      <c r="C499" s="127" t="s">
        <v>493</v>
      </c>
      <c r="D499" s="127" t="s">
        <v>78</v>
      </c>
      <c r="E499" s="127" t="s">
        <v>742</v>
      </c>
      <c r="F499" s="127" t="s">
        <v>86</v>
      </c>
      <c r="G499" s="128">
        <v>0.5</v>
      </c>
      <c r="H499" s="128">
        <v>1</v>
      </c>
    </row>
    <row r="500" spans="1:8" s="193" customFormat="1" ht="31.5" x14ac:dyDescent="0.25">
      <c r="A500" s="265" t="s">
        <v>413</v>
      </c>
      <c r="B500" s="123" t="s">
        <v>414</v>
      </c>
      <c r="C500" s="124"/>
      <c r="D500" s="124"/>
      <c r="E500" s="124"/>
      <c r="F500" s="124"/>
      <c r="G500" s="125">
        <f>G501+G513+G548+G563+G577</f>
        <v>124291.17964</v>
      </c>
      <c r="H500" s="125">
        <f>H501+H513+H548+H563+H577</f>
        <v>117345</v>
      </c>
    </row>
    <row r="501" spans="1:8" s="193" customFormat="1" x14ac:dyDescent="0.2">
      <c r="A501" s="266" t="s">
        <v>365</v>
      </c>
      <c r="B501" s="118" t="s">
        <v>414</v>
      </c>
      <c r="C501" s="118" t="s">
        <v>78</v>
      </c>
      <c r="D501" s="118" t="s">
        <v>77</v>
      </c>
      <c r="E501" s="118"/>
      <c r="F501" s="118"/>
      <c r="G501" s="141">
        <f>G502</f>
        <v>6000</v>
      </c>
      <c r="H501" s="141">
        <f>H502</f>
        <v>4000</v>
      </c>
    </row>
    <row r="502" spans="1:8" s="220" customFormat="1" x14ac:dyDescent="0.2">
      <c r="A502" s="266" t="s">
        <v>407</v>
      </c>
      <c r="B502" s="118" t="s">
        <v>414</v>
      </c>
      <c r="C502" s="118" t="s">
        <v>78</v>
      </c>
      <c r="D502" s="118" t="s">
        <v>494</v>
      </c>
      <c r="E502" s="146"/>
      <c r="F502" s="118"/>
      <c r="G502" s="141">
        <f>G503</f>
        <v>6000</v>
      </c>
      <c r="H502" s="141">
        <f>H503</f>
        <v>4000</v>
      </c>
    </row>
    <row r="503" spans="1:8" s="219" customFormat="1" ht="27" x14ac:dyDescent="0.25">
      <c r="A503" s="272" t="s">
        <v>708</v>
      </c>
      <c r="B503" s="121" t="s">
        <v>414</v>
      </c>
      <c r="C503" s="121" t="s">
        <v>78</v>
      </c>
      <c r="D503" s="121" t="s">
        <v>494</v>
      </c>
      <c r="E503" s="121" t="s">
        <v>274</v>
      </c>
      <c r="F503" s="121"/>
      <c r="G503" s="143">
        <f>G504+G507+G510</f>
        <v>6000</v>
      </c>
      <c r="H503" s="143">
        <f>H504+H507+H510</f>
        <v>4000</v>
      </c>
    </row>
    <row r="504" spans="1:8" s="219" customFormat="1" x14ac:dyDescent="0.2">
      <c r="A504" s="266" t="s">
        <v>229</v>
      </c>
      <c r="B504" s="118" t="s">
        <v>414</v>
      </c>
      <c r="C504" s="118" t="s">
        <v>78</v>
      </c>
      <c r="D504" s="118" t="s">
        <v>494</v>
      </c>
      <c r="E504" s="118" t="s">
        <v>649</v>
      </c>
      <c r="F504" s="118"/>
      <c r="G504" s="141">
        <f>G505</f>
        <v>4000</v>
      </c>
      <c r="H504" s="141">
        <f>H505</f>
        <v>3500</v>
      </c>
    </row>
    <row r="505" spans="1:8" s="219" customFormat="1" x14ac:dyDescent="0.2">
      <c r="A505" s="270" t="s">
        <v>303</v>
      </c>
      <c r="B505" s="127" t="s">
        <v>414</v>
      </c>
      <c r="C505" s="127" t="s">
        <v>78</v>
      </c>
      <c r="D505" s="127" t="s">
        <v>494</v>
      </c>
      <c r="E505" s="127" t="s">
        <v>649</v>
      </c>
      <c r="F505" s="127" t="s">
        <v>84</v>
      </c>
      <c r="G505" s="142">
        <f>G506</f>
        <v>4000</v>
      </c>
      <c r="H505" s="142">
        <f>H506</f>
        <v>3500</v>
      </c>
    </row>
    <row r="506" spans="1:8" s="219" customFormat="1" ht="24" x14ac:dyDescent="0.2">
      <c r="A506" s="270" t="s">
        <v>85</v>
      </c>
      <c r="B506" s="127" t="s">
        <v>414</v>
      </c>
      <c r="C506" s="127" t="s">
        <v>78</v>
      </c>
      <c r="D506" s="127" t="s">
        <v>494</v>
      </c>
      <c r="E506" s="127" t="s">
        <v>649</v>
      </c>
      <c r="F506" s="127" t="s">
        <v>86</v>
      </c>
      <c r="G506" s="142">
        <v>4000</v>
      </c>
      <c r="H506" s="142">
        <v>3500</v>
      </c>
    </row>
    <row r="507" spans="1:8" s="193" customFormat="1" x14ac:dyDescent="0.2">
      <c r="A507" s="266" t="s">
        <v>816</v>
      </c>
      <c r="B507" s="118" t="s">
        <v>414</v>
      </c>
      <c r="C507" s="118" t="s">
        <v>78</v>
      </c>
      <c r="D507" s="118" t="s">
        <v>494</v>
      </c>
      <c r="E507" s="118" t="s">
        <v>817</v>
      </c>
      <c r="F507" s="118"/>
      <c r="G507" s="119">
        <f>G508</f>
        <v>1500</v>
      </c>
      <c r="H507" s="141">
        <f>H508</f>
        <v>0</v>
      </c>
    </row>
    <row r="508" spans="1:8" s="193" customFormat="1" x14ac:dyDescent="0.2">
      <c r="A508" s="270" t="s">
        <v>303</v>
      </c>
      <c r="B508" s="127" t="s">
        <v>414</v>
      </c>
      <c r="C508" s="127" t="s">
        <v>78</v>
      </c>
      <c r="D508" s="127" t="s">
        <v>494</v>
      </c>
      <c r="E508" s="127" t="s">
        <v>817</v>
      </c>
      <c r="F508" s="127" t="s">
        <v>84</v>
      </c>
      <c r="G508" s="128">
        <f>G509</f>
        <v>1500</v>
      </c>
      <c r="H508" s="142">
        <f>H509</f>
        <v>0</v>
      </c>
    </row>
    <row r="509" spans="1:8" s="193" customFormat="1" ht="24" x14ac:dyDescent="0.2">
      <c r="A509" s="270" t="s">
        <v>85</v>
      </c>
      <c r="B509" s="127" t="s">
        <v>414</v>
      </c>
      <c r="C509" s="127" t="s">
        <v>78</v>
      </c>
      <c r="D509" s="127" t="s">
        <v>494</v>
      </c>
      <c r="E509" s="127" t="s">
        <v>817</v>
      </c>
      <c r="F509" s="127" t="s">
        <v>86</v>
      </c>
      <c r="G509" s="128">
        <v>1500</v>
      </c>
      <c r="H509" s="142">
        <v>0</v>
      </c>
    </row>
    <row r="510" spans="1:8" s="219" customFormat="1" x14ac:dyDescent="0.2">
      <c r="A510" s="169" t="s">
        <v>137</v>
      </c>
      <c r="B510" s="118" t="s">
        <v>414</v>
      </c>
      <c r="C510" s="118" t="s">
        <v>78</v>
      </c>
      <c r="D510" s="118" t="s">
        <v>494</v>
      </c>
      <c r="E510" s="118" t="s">
        <v>650</v>
      </c>
      <c r="F510" s="118"/>
      <c r="G510" s="119">
        <f>G511</f>
        <v>500</v>
      </c>
      <c r="H510" s="141">
        <f>H511</f>
        <v>500</v>
      </c>
    </row>
    <row r="511" spans="1:8" s="219" customFormat="1" x14ac:dyDescent="0.2">
      <c r="A511" s="270" t="s">
        <v>303</v>
      </c>
      <c r="B511" s="127" t="s">
        <v>414</v>
      </c>
      <c r="C511" s="127" t="s">
        <v>78</v>
      </c>
      <c r="D511" s="127" t="s">
        <v>494</v>
      </c>
      <c r="E511" s="127" t="s">
        <v>650</v>
      </c>
      <c r="F511" s="127" t="s">
        <v>84</v>
      </c>
      <c r="G511" s="128">
        <f>G512</f>
        <v>500</v>
      </c>
      <c r="H511" s="142">
        <f>H512</f>
        <v>500</v>
      </c>
    </row>
    <row r="512" spans="1:8" s="129" customFormat="1" ht="24" x14ac:dyDescent="0.2">
      <c r="A512" s="270" t="s">
        <v>85</v>
      </c>
      <c r="B512" s="127" t="s">
        <v>414</v>
      </c>
      <c r="C512" s="127" t="s">
        <v>78</v>
      </c>
      <c r="D512" s="127" t="s">
        <v>494</v>
      </c>
      <c r="E512" s="127" t="s">
        <v>650</v>
      </c>
      <c r="F512" s="127" t="s">
        <v>86</v>
      </c>
      <c r="G512" s="128">
        <v>500</v>
      </c>
      <c r="H512" s="142">
        <v>500</v>
      </c>
    </row>
    <row r="513" spans="1:8" s="129" customFormat="1" x14ac:dyDescent="0.2">
      <c r="A513" s="266" t="s">
        <v>377</v>
      </c>
      <c r="B513" s="118" t="s">
        <v>414</v>
      </c>
      <c r="C513" s="118" t="s">
        <v>435</v>
      </c>
      <c r="D513" s="118" t="s">
        <v>77</v>
      </c>
      <c r="E513" s="118"/>
      <c r="F513" s="118"/>
      <c r="G513" s="119">
        <f>G514+G531+G536</f>
        <v>60791.179640000002</v>
      </c>
      <c r="H513" s="119">
        <f>H514+H531+H536</f>
        <v>25845</v>
      </c>
    </row>
    <row r="514" spans="1:8" s="129" customFormat="1" x14ac:dyDescent="0.2">
      <c r="A514" s="266" t="s">
        <v>378</v>
      </c>
      <c r="B514" s="118" t="s">
        <v>414</v>
      </c>
      <c r="C514" s="118" t="s">
        <v>435</v>
      </c>
      <c r="D514" s="118" t="s">
        <v>76</v>
      </c>
      <c r="E514" s="118"/>
      <c r="F514" s="118"/>
      <c r="G514" s="119">
        <f>G515</f>
        <v>47161.179640000002</v>
      </c>
      <c r="H514" s="119">
        <f>H515</f>
        <v>14715</v>
      </c>
    </row>
    <row r="515" spans="1:8" s="129" customFormat="1" ht="27" x14ac:dyDescent="0.25">
      <c r="A515" s="272" t="s">
        <v>708</v>
      </c>
      <c r="B515" s="121" t="s">
        <v>414</v>
      </c>
      <c r="C515" s="121" t="s">
        <v>435</v>
      </c>
      <c r="D515" s="121" t="s">
        <v>76</v>
      </c>
      <c r="E515" s="121" t="s">
        <v>274</v>
      </c>
      <c r="F515" s="121"/>
      <c r="G515" s="133">
        <f>G516+G519+G528+G522+G525</f>
        <v>47161.179640000002</v>
      </c>
      <c r="H515" s="133">
        <f>H516+H519+H528</f>
        <v>14715</v>
      </c>
    </row>
    <row r="516" spans="1:8" s="129" customFormat="1" ht="24" x14ac:dyDescent="0.2">
      <c r="A516" s="266" t="s">
        <v>499</v>
      </c>
      <c r="B516" s="118" t="s">
        <v>414</v>
      </c>
      <c r="C516" s="118" t="s">
        <v>435</v>
      </c>
      <c r="D516" s="118" t="s">
        <v>76</v>
      </c>
      <c r="E516" s="118" t="s">
        <v>651</v>
      </c>
      <c r="F516" s="118"/>
      <c r="G516" s="119">
        <f>G517</f>
        <v>2000</v>
      </c>
      <c r="H516" s="119">
        <f>H517</f>
        <v>2000</v>
      </c>
    </row>
    <row r="517" spans="1:8" s="129" customFormat="1" x14ac:dyDescent="0.2">
      <c r="A517" s="270" t="s">
        <v>303</v>
      </c>
      <c r="B517" s="127" t="s">
        <v>414</v>
      </c>
      <c r="C517" s="127" t="s">
        <v>435</v>
      </c>
      <c r="D517" s="127" t="s">
        <v>76</v>
      </c>
      <c r="E517" s="127" t="s">
        <v>651</v>
      </c>
      <c r="F517" s="127" t="s">
        <v>84</v>
      </c>
      <c r="G517" s="128">
        <f>G518</f>
        <v>2000</v>
      </c>
      <c r="H517" s="128">
        <f>H518</f>
        <v>2000</v>
      </c>
    </row>
    <row r="518" spans="1:8" s="129" customFormat="1" ht="24" x14ac:dyDescent="0.2">
      <c r="A518" s="270" t="s">
        <v>85</v>
      </c>
      <c r="B518" s="127" t="s">
        <v>414</v>
      </c>
      <c r="C518" s="127" t="s">
        <v>435</v>
      </c>
      <c r="D518" s="127" t="s">
        <v>76</v>
      </c>
      <c r="E518" s="127" t="s">
        <v>651</v>
      </c>
      <c r="F518" s="127" t="s">
        <v>86</v>
      </c>
      <c r="G518" s="128">
        <v>2000</v>
      </c>
      <c r="H518" s="142">
        <v>2000</v>
      </c>
    </row>
    <row r="519" spans="1:8" s="129" customFormat="1" x14ac:dyDescent="0.2">
      <c r="A519" s="169" t="s">
        <v>137</v>
      </c>
      <c r="B519" s="118" t="s">
        <v>414</v>
      </c>
      <c r="C519" s="118" t="s">
        <v>435</v>
      </c>
      <c r="D519" s="118" t="s">
        <v>76</v>
      </c>
      <c r="E519" s="118" t="s">
        <v>650</v>
      </c>
      <c r="F519" s="127"/>
      <c r="G519" s="119">
        <f>G520</f>
        <v>3000</v>
      </c>
      <c r="H519" s="141">
        <f>H520</f>
        <v>3000</v>
      </c>
    </row>
    <row r="520" spans="1:8" s="129" customFormat="1" x14ac:dyDescent="0.2">
      <c r="A520" s="270" t="s">
        <v>228</v>
      </c>
      <c r="B520" s="127" t="s">
        <v>414</v>
      </c>
      <c r="C520" s="127" t="s">
        <v>435</v>
      </c>
      <c r="D520" s="127" t="s">
        <v>76</v>
      </c>
      <c r="E520" s="127" t="s">
        <v>650</v>
      </c>
      <c r="F520" s="127" t="s">
        <v>437</v>
      </c>
      <c r="G520" s="128">
        <f>G521</f>
        <v>3000</v>
      </c>
      <c r="H520" s="142">
        <f>H521</f>
        <v>3000</v>
      </c>
    </row>
    <row r="521" spans="1:8" s="129" customFormat="1" x14ac:dyDescent="0.2">
      <c r="A521" s="270" t="s">
        <v>438</v>
      </c>
      <c r="B521" s="127" t="s">
        <v>414</v>
      </c>
      <c r="C521" s="127" t="s">
        <v>435</v>
      </c>
      <c r="D521" s="127" t="s">
        <v>76</v>
      </c>
      <c r="E521" s="127" t="s">
        <v>650</v>
      </c>
      <c r="F521" s="127" t="s">
        <v>439</v>
      </c>
      <c r="G521" s="142">
        <v>3000</v>
      </c>
      <c r="H521" s="142">
        <v>3000</v>
      </c>
    </row>
    <row r="522" spans="1:8" s="129" customFormat="1" ht="81" x14ac:dyDescent="0.2">
      <c r="A522" s="231" t="s">
        <v>773</v>
      </c>
      <c r="B522" s="48" t="s">
        <v>414</v>
      </c>
      <c r="C522" s="48" t="s">
        <v>435</v>
      </c>
      <c r="D522" s="48" t="s">
        <v>76</v>
      </c>
      <c r="E522" s="48" t="s">
        <v>836</v>
      </c>
      <c r="F522" s="48"/>
      <c r="G522" s="233">
        <f>G523</f>
        <v>27874.35572</v>
      </c>
      <c r="H522" s="142">
        <f>H523</f>
        <v>0</v>
      </c>
    </row>
    <row r="523" spans="1:8" s="129" customFormat="1" x14ac:dyDescent="0.2">
      <c r="A523" s="73" t="s">
        <v>228</v>
      </c>
      <c r="B523" s="29" t="s">
        <v>414</v>
      </c>
      <c r="C523" s="29" t="s">
        <v>435</v>
      </c>
      <c r="D523" s="29" t="s">
        <v>76</v>
      </c>
      <c r="E523" s="29" t="s">
        <v>836</v>
      </c>
      <c r="F523" s="29" t="s">
        <v>437</v>
      </c>
      <c r="G523" s="38">
        <f>G524</f>
        <v>27874.35572</v>
      </c>
      <c r="H523" s="142">
        <f>H524</f>
        <v>0</v>
      </c>
    </row>
    <row r="524" spans="1:8" s="129" customFormat="1" x14ac:dyDescent="0.2">
      <c r="A524" s="73" t="s">
        <v>438</v>
      </c>
      <c r="B524" s="29" t="s">
        <v>414</v>
      </c>
      <c r="C524" s="29" t="s">
        <v>435</v>
      </c>
      <c r="D524" s="29" t="s">
        <v>76</v>
      </c>
      <c r="E524" s="29" t="s">
        <v>836</v>
      </c>
      <c r="F524" s="29" t="s">
        <v>439</v>
      </c>
      <c r="G524" s="38">
        <v>27874.35572</v>
      </c>
      <c r="H524" s="142">
        <v>0</v>
      </c>
    </row>
    <row r="525" spans="1:8" s="129" customFormat="1" ht="66.75" customHeight="1" x14ac:dyDescent="0.2">
      <c r="A525" s="232" t="s">
        <v>775</v>
      </c>
      <c r="B525" s="48" t="s">
        <v>414</v>
      </c>
      <c r="C525" s="48" t="s">
        <v>435</v>
      </c>
      <c r="D525" s="48" t="s">
        <v>76</v>
      </c>
      <c r="E525" s="48" t="s">
        <v>837</v>
      </c>
      <c r="F525" s="48"/>
      <c r="G525" s="233">
        <f>G526</f>
        <v>686.82392000000004</v>
      </c>
      <c r="H525" s="142">
        <f>H526</f>
        <v>0</v>
      </c>
    </row>
    <row r="526" spans="1:8" s="129" customFormat="1" x14ac:dyDescent="0.2">
      <c r="A526" s="73" t="s">
        <v>228</v>
      </c>
      <c r="B526" s="29" t="s">
        <v>414</v>
      </c>
      <c r="C526" s="29" t="s">
        <v>435</v>
      </c>
      <c r="D526" s="29" t="s">
        <v>76</v>
      </c>
      <c r="E526" s="29" t="s">
        <v>837</v>
      </c>
      <c r="F526" s="29" t="s">
        <v>437</v>
      </c>
      <c r="G526" s="38">
        <f>G527</f>
        <v>686.82392000000004</v>
      </c>
      <c r="H526" s="142">
        <f>H527</f>
        <v>0</v>
      </c>
    </row>
    <row r="527" spans="1:8" s="129" customFormat="1" x14ac:dyDescent="0.2">
      <c r="A527" s="73" t="s">
        <v>438</v>
      </c>
      <c r="B527" s="29" t="s">
        <v>414</v>
      </c>
      <c r="C527" s="29" t="s">
        <v>435</v>
      </c>
      <c r="D527" s="29" t="s">
        <v>76</v>
      </c>
      <c r="E527" s="29" t="s">
        <v>837</v>
      </c>
      <c r="F527" s="29" t="s">
        <v>439</v>
      </c>
      <c r="G527" s="38">
        <v>686.82392000000004</v>
      </c>
      <c r="H527" s="142">
        <v>0</v>
      </c>
    </row>
    <row r="528" spans="1:8" s="129" customFormat="1" ht="24" x14ac:dyDescent="0.2">
      <c r="A528" s="266" t="s">
        <v>644</v>
      </c>
      <c r="B528" s="118" t="s">
        <v>414</v>
      </c>
      <c r="C528" s="118" t="s">
        <v>435</v>
      </c>
      <c r="D528" s="118" t="s">
        <v>76</v>
      </c>
      <c r="E528" s="118" t="s">
        <v>838</v>
      </c>
      <c r="F528" s="118"/>
      <c r="G528" s="141">
        <f>G529</f>
        <v>13600</v>
      </c>
      <c r="H528" s="141">
        <f>H529</f>
        <v>9715</v>
      </c>
    </row>
    <row r="529" spans="1:8" s="129" customFormat="1" x14ac:dyDescent="0.2">
      <c r="A529" s="270" t="s">
        <v>228</v>
      </c>
      <c r="B529" s="127" t="s">
        <v>414</v>
      </c>
      <c r="C529" s="127" t="s">
        <v>435</v>
      </c>
      <c r="D529" s="127" t="s">
        <v>76</v>
      </c>
      <c r="E529" s="127" t="s">
        <v>838</v>
      </c>
      <c r="F529" s="127" t="s">
        <v>437</v>
      </c>
      <c r="G529" s="142">
        <f>G530</f>
        <v>13600</v>
      </c>
      <c r="H529" s="142">
        <f>H530</f>
        <v>9715</v>
      </c>
    </row>
    <row r="530" spans="1:8" s="129" customFormat="1" x14ac:dyDescent="0.2">
      <c r="A530" s="270" t="s">
        <v>438</v>
      </c>
      <c r="B530" s="127" t="s">
        <v>414</v>
      </c>
      <c r="C530" s="127" t="s">
        <v>435</v>
      </c>
      <c r="D530" s="127" t="s">
        <v>76</v>
      </c>
      <c r="E530" s="127" t="s">
        <v>838</v>
      </c>
      <c r="F530" s="127" t="s">
        <v>439</v>
      </c>
      <c r="G530" s="128">
        <v>13600</v>
      </c>
      <c r="H530" s="128">
        <v>9715</v>
      </c>
    </row>
    <row r="531" spans="1:8" s="129" customFormat="1" x14ac:dyDescent="0.2">
      <c r="A531" s="266" t="s">
        <v>381</v>
      </c>
      <c r="B531" s="118" t="s">
        <v>414</v>
      </c>
      <c r="C531" s="118" t="s">
        <v>435</v>
      </c>
      <c r="D531" s="118" t="s">
        <v>488</v>
      </c>
      <c r="E531" s="127"/>
      <c r="F531" s="127"/>
      <c r="G531" s="119">
        <f t="shared" ref="G531:H534" si="26">G532</f>
        <v>7000</v>
      </c>
      <c r="H531" s="119">
        <f t="shared" si="26"/>
        <v>4500</v>
      </c>
    </row>
    <row r="532" spans="1:8" s="129" customFormat="1" ht="27" x14ac:dyDescent="0.25">
      <c r="A532" s="272" t="s">
        <v>708</v>
      </c>
      <c r="B532" s="121" t="s">
        <v>414</v>
      </c>
      <c r="C532" s="121" t="s">
        <v>435</v>
      </c>
      <c r="D532" s="121" t="s">
        <v>488</v>
      </c>
      <c r="E532" s="121" t="s">
        <v>274</v>
      </c>
      <c r="F532" s="121"/>
      <c r="G532" s="133">
        <f t="shared" si="26"/>
        <v>7000</v>
      </c>
      <c r="H532" s="133">
        <f t="shared" si="26"/>
        <v>4500</v>
      </c>
    </row>
    <row r="533" spans="1:8" s="129" customFormat="1" x14ac:dyDescent="0.2">
      <c r="A533" s="169" t="s">
        <v>652</v>
      </c>
      <c r="B533" s="118" t="s">
        <v>414</v>
      </c>
      <c r="C533" s="118" t="s">
        <v>435</v>
      </c>
      <c r="D533" s="118" t="s">
        <v>488</v>
      </c>
      <c r="E533" s="118" t="s">
        <v>653</v>
      </c>
      <c r="F533" s="118"/>
      <c r="G533" s="119">
        <f t="shared" si="26"/>
        <v>7000</v>
      </c>
      <c r="H533" s="119">
        <f t="shared" si="26"/>
        <v>4500</v>
      </c>
    </row>
    <row r="534" spans="1:8" s="129" customFormat="1" x14ac:dyDescent="0.2">
      <c r="A534" s="270" t="s">
        <v>191</v>
      </c>
      <c r="B534" s="127" t="s">
        <v>414</v>
      </c>
      <c r="C534" s="127" t="s">
        <v>435</v>
      </c>
      <c r="D534" s="127" t="s">
        <v>488</v>
      </c>
      <c r="E534" s="127" t="s">
        <v>653</v>
      </c>
      <c r="F534" s="127" t="s">
        <v>84</v>
      </c>
      <c r="G534" s="128">
        <f t="shared" si="26"/>
        <v>7000</v>
      </c>
      <c r="H534" s="128">
        <f t="shared" si="26"/>
        <v>4500</v>
      </c>
    </row>
    <row r="535" spans="1:8" s="129" customFormat="1" ht="24" x14ac:dyDescent="0.2">
      <c r="A535" s="270" t="s">
        <v>85</v>
      </c>
      <c r="B535" s="127" t="s">
        <v>414</v>
      </c>
      <c r="C535" s="127" t="s">
        <v>435</v>
      </c>
      <c r="D535" s="127" t="s">
        <v>488</v>
      </c>
      <c r="E535" s="127" t="s">
        <v>653</v>
      </c>
      <c r="F535" s="127" t="s">
        <v>86</v>
      </c>
      <c r="G535" s="128">
        <v>7000</v>
      </c>
      <c r="H535" s="128">
        <v>4500</v>
      </c>
    </row>
    <row r="536" spans="1:8" s="129" customFormat="1" x14ac:dyDescent="0.2">
      <c r="A536" s="266" t="s">
        <v>382</v>
      </c>
      <c r="B536" s="118" t="s">
        <v>414</v>
      </c>
      <c r="C536" s="118" t="s">
        <v>435</v>
      </c>
      <c r="D536" s="118" t="s">
        <v>435</v>
      </c>
      <c r="E536" s="118"/>
      <c r="F536" s="118"/>
      <c r="G536" s="119">
        <f t="shared" ref="G536:H538" si="27">G537</f>
        <v>6630</v>
      </c>
      <c r="H536" s="119">
        <f t="shared" si="27"/>
        <v>6630</v>
      </c>
    </row>
    <row r="537" spans="1:8" s="129" customFormat="1" ht="36" x14ac:dyDescent="0.2">
      <c r="A537" s="269" t="s">
        <v>412</v>
      </c>
      <c r="B537" s="132" t="s">
        <v>414</v>
      </c>
      <c r="C537" s="132" t="s">
        <v>435</v>
      </c>
      <c r="D537" s="132" t="s">
        <v>435</v>
      </c>
      <c r="E537" s="132"/>
      <c r="F537" s="132"/>
      <c r="G537" s="119">
        <f t="shared" si="27"/>
        <v>6630</v>
      </c>
      <c r="H537" s="119">
        <f t="shared" si="27"/>
        <v>6630</v>
      </c>
    </row>
    <row r="538" spans="1:8" s="129" customFormat="1" x14ac:dyDescent="0.2">
      <c r="A538" s="267" t="s">
        <v>74</v>
      </c>
      <c r="B538" s="132" t="s">
        <v>414</v>
      </c>
      <c r="C538" s="132" t="s">
        <v>435</v>
      </c>
      <c r="D538" s="132" t="s">
        <v>435</v>
      </c>
      <c r="E538" s="132" t="s">
        <v>216</v>
      </c>
      <c r="F538" s="132"/>
      <c r="G538" s="133">
        <f t="shared" si="27"/>
        <v>6630</v>
      </c>
      <c r="H538" s="133">
        <f t="shared" si="27"/>
        <v>6630</v>
      </c>
    </row>
    <row r="539" spans="1:8" s="129" customFormat="1" x14ac:dyDescent="0.2">
      <c r="A539" s="268" t="s">
        <v>306</v>
      </c>
      <c r="B539" s="118" t="s">
        <v>414</v>
      </c>
      <c r="C539" s="118" t="s">
        <v>435</v>
      </c>
      <c r="D539" s="118" t="s">
        <v>435</v>
      </c>
      <c r="E539" s="118" t="s">
        <v>217</v>
      </c>
      <c r="F539" s="127"/>
      <c r="G539" s="119">
        <f>G540+G543</f>
        <v>6630</v>
      </c>
      <c r="H539" s="119">
        <f>H540+H543</f>
        <v>6630</v>
      </c>
    </row>
    <row r="540" spans="1:8" s="129" customFormat="1" ht="24" x14ac:dyDescent="0.2">
      <c r="A540" s="268" t="s">
        <v>394</v>
      </c>
      <c r="B540" s="118" t="s">
        <v>414</v>
      </c>
      <c r="C540" s="118" t="s">
        <v>435</v>
      </c>
      <c r="D540" s="118" t="s">
        <v>435</v>
      </c>
      <c r="E540" s="118" t="s">
        <v>218</v>
      </c>
      <c r="F540" s="118"/>
      <c r="G540" s="119">
        <f>G541</f>
        <v>5670</v>
      </c>
      <c r="H540" s="119">
        <f>H541</f>
        <v>5670</v>
      </c>
    </row>
    <row r="541" spans="1:8" s="129" customFormat="1" ht="36" x14ac:dyDescent="0.2">
      <c r="A541" s="270" t="s">
        <v>79</v>
      </c>
      <c r="B541" s="127" t="s">
        <v>414</v>
      </c>
      <c r="C541" s="127" t="s">
        <v>435</v>
      </c>
      <c r="D541" s="127" t="s">
        <v>435</v>
      </c>
      <c r="E541" s="127" t="s">
        <v>218</v>
      </c>
      <c r="F541" s="127" t="s">
        <v>80</v>
      </c>
      <c r="G541" s="128">
        <f>G542</f>
        <v>5670</v>
      </c>
      <c r="H541" s="128">
        <f>H542</f>
        <v>5670</v>
      </c>
    </row>
    <row r="542" spans="1:8" s="219" customFormat="1" x14ac:dyDescent="0.2">
      <c r="A542" s="270" t="s">
        <v>81</v>
      </c>
      <c r="B542" s="127" t="s">
        <v>414</v>
      </c>
      <c r="C542" s="127" t="s">
        <v>435</v>
      </c>
      <c r="D542" s="127" t="s">
        <v>435</v>
      </c>
      <c r="E542" s="127" t="s">
        <v>218</v>
      </c>
      <c r="F542" s="127" t="s">
        <v>82</v>
      </c>
      <c r="G542" s="142">
        <f>4300+20+1300+20+30</f>
        <v>5670</v>
      </c>
      <c r="H542" s="142">
        <f>4300+20+1300+20+30</f>
        <v>5670</v>
      </c>
    </row>
    <row r="543" spans="1:8" s="219" customFormat="1" x14ac:dyDescent="0.2">
      <c r="A543" s="266" t="s">
        <v>83</v>
      </c>
      <c r="B543" s="118" t="s">
        <v>414</v>
      </c>
      <c r="C543" s="118" t="s">
        <v>435</v>
      </c>
      <c r="D543" s="118" t="s">
        <v>435</v>
      </c>
      <c r="E543" s="118" t="s">
        <v>219</v>
      </c>
      <c r="F543" s="118"/>
      <c r="G543" s="141">
        <f>G544+G546</f>
        <v>960</v>
      </c>
      <c r="H543" s="141">
        <f>H544+H546</f>
        <v>960</v>
      </c>
    </row>
    <row r="544" spans="1:8" s="219" customFormat="1" x14ac:dyDescent="0.2">
      <c r="A544" s="270" t="s">
        <v>303</v>
      </c>
      <c r="B544" s="127" t="s">
        <v>414</v>
      </c>
      <c r="C544" s="127" t="s">
        <v>435</v>
      </c>
      <c r="D544" s="127" t="s">
        <v>435</v>
      </c>
      <c r="E544" s="127" t="s">
        <v>219</v>
      </c>
      <c r="F544" s="127" t="s">
        <v>84</v>
      </c>
      <c r="G544" s="142">
        <f>G545</f>
        <v>810</v>
      </c>
      <c r="H544" s="142">
        <f>H545</f>
        <v>810</v>
      </c>
    </row>
    <row r="545" spans="1:8" s="193" customFormat="1" ht="24" x14ac:dyDescent="0.2">
      <c r="A545" s="270" t="s">
        <v>85</v>
      </c>
      <c r="B545" s="127" t="s">
        <v>414</v>
      </c>
      <c r="C545" s="127" t="s">
        <v>435</v>
      </c>
      <c r="D545" s="127" t="s">
        <v>435</v>
      </c>
      <c r="E545" s="127" t="s">
        <v>219</v>
      </c>
      <c r="F545" s="127" t="s">
        <v>86</v>
      </c>
      <c r="G545" s="142">
        <f>60+50+300+300+100</f>
        <v>810</v>
      </c>
      <c r="H545" s="142">
        <f>60+50+300+300+100</f>
        <v>810</v>
      </c>
    </row>
    <row r="546" spans="1:8" s="193" customFormat="1" x14ac:dyDescent="0.2">
      <c r="A546" s="270" t="s">
        <v>87</v>
      </c>
      <c r="B546" s="127" t="s">
        <v>414</v>
      </c>
      <c r="C546" s="127" t="s">
        <v>435</v>
      </c>
      <c r="D546" s="127" t="s">
        <v>435</v>
      </c>
      <c r="E546" s="127" t="s">
        <v>219</v>
      </c>
      <c r="F546" s="127" t="s">
        <v>88</v>
      </c>
      <c r="G546" s="142">
        <f>G547</f>
        <v>150</v>
      </c>
      <c r="H546" s="142">
        <f>H547</f>
        <v>150</v>
      </c>
    </row>
    <row r="547" spans="1:8" s="193" customFormat="1" x14ac:dyDescent="0.2">
      <c r="A547" s="270" t="s">
        <v>519</v>
      </c>
      <c r="B547" s="127" t="s">
        <v>414</v>
      </c>
      <c r="C547" s="127" t="s">
        <v>435</v>
      </c>
      <c r="D547" s="127" t="s">
        <v>435</v>
      </c>
      <c r="E547" s="127" t="s">
        <v>219</v>
      </c>
      <c r="F547" s="127" t="s">
        <v>89</v>
      </c>
      <c r="G547" s="142">
        <v>150</v>
      </c>
      <c r="H547" s="142">
        <v>150</v>
      </c>
    </row>
    <row r="548" spans="1:8" s="219" customFormat="1" x14ac:dyDescent="0.2">
      <c r="A548" s="266" t="s">
        <v>383</v>
      </c>
      <c r="B548" s="118" t="s">
        <v>414</v>
      </c>
      <c r="C548" s="118" t="s">
        <v>495</v>
      </c>
      <c r="D548" s="118" t="s">
        <v>77</v>
      </c>
      <c r="E548" s="118"/>
      <c r="F548" s="118"/>
      <c r="G548" s="141">
        <f>G549</f>
        <v>32000</v>
      </c>
      <c r="H548" s="141">
        <f>H549</f>
        <v>65000</v>
      </c>
    </row>
    <row r="549" spans="1:8" s="193" customFormat="1" x14ac:dyDescent="0.2">
      <c r="A549" s="266" t="s">
        <v>387</v>
      </c>
      <c r="B549" s="118" t="s">
        <v>414</v>
      </c>
      <c r="C549" s="118" t="s">
        <v>495</v>
      </c>
      <c r="D549" s="118" t="s">
        <v>489</v>
      </c>
      <c r="E549" s="127"/>
      <c r="F549" s="118"/>
      <c r="G549" s="119">
        <f>G550</f>
        <v>32000</v>
      </c>
      <c r="H549" s="119">
        <f>H550</f>
        <v>65000</v>
      </c>
    </row>
    <row r="550" spans="1:8" s="193" customFormat="1" ht="27" x14ac:dyDescent="0.25">
      <c r="A550" s="272" t="s">
        <v>708</v>
      </c>
      <c r="B550" s="121" t="s">
        <v>414</v>
      </c>
      <c r="C550" s="121" t="s">
        <v>495</v>
      </c>
      <c r="D550" s="121" t="s">
        <v>489</v>
      </c>
      <c r="E550" s="121" t="s">
        <v>274</v>
      </c>
      <c r="F550" s="121"/>
      <c r="G550" s="119">
        <f>G551+G554+G557+G560</f>
        <v>32000</v>
      </c>
      <c r="H550" s="119">
        <f>H551+H554+H557+H560</f>
        <v>65000</v>
      </c>
    </row>
    <row r="551" spans="1:8" s="219" customFormat="1" x14ac:dyDescent="0.2">
      <c r="A551" s="169" t="s">
        <v>176</v>
      </c>
      <c r="B551" s="118" t="s">
        <v>414</v>
      </c>
      <c r="C551" s="118" t="s">
        <v>495</v>
      </c>
      <c r="D551" s="118" t="s">
        <v>489</v>
      </c>
      <c r="E551" s="171" t="s">
        <v>658</v>
      </c>
      <c r="F551" s="118"/>
      <c r="G551" s="119">
        <f>G552</f>
        <v>25000</v>
      </c>
      <c r="H551" s="119">
        <f>H552</f>
        <v>40000</v>
      </c>
    </row>
    <row r="552" spans="1:8" s="193" customFormat="1" x14ac:dyDescent="0.2">
      <c r="A552" s="270" t="s">
        <v>303</v>
      </c>
      <c r="B552" s="127" t="s">
        <v>414</v>
      </c>
      <c r="C552" s="127" t="s">
        <v>495</v>
      </c>
      <c r="D552" s="127" t="s">
        <v>489</v>
      </c>
      <c r="E552" s="172" t="s">
        <v>658</v>
      </c>
      <c r="F552" s="127" t="s">
        <v>84</v>
      </c>
      <c r="G552" s="128">
        <f>G553</f>
        <v>25000</v>
      </c>
      <c r="H552" s="128">
        <f>H553</f>
        <v>40000</v>
      </c>
    </row>
    <row r="553" spans="1:8" s="219" customFormat="1" ht="24" x14ac:dyDescent="0.2">
      <c r="A553" s="270" t="s">
        <v>85</v>
      </c>
      <c r="B553" s="127" t="s">
        <v>414</v>
      </c>
      <c r="C553" s="127" t="s">
        <v>495</v>
      </c>
      <c r="D553" s="127" t="s">
        <v>489</v>
      </c>
      <c r="E553" s="172" t="s">
        <v>658</v>
      </c>
      <c r="F553" s="127" t="s">
        <v>86</v>
      </c>
      <c r="G553" s="128">
        <f>62000-22000-15000</f>
        <v>25000</v>
      </c>
      <c r="H553" s="128">
        <f>45000+22000-27000</f>
        <v>40000</v>
      </c>
    </row>
    <row r="554" spans="1:8" s="219" customFormat="1" ht="24" x14ac:dyDescent="0.2">
      <c r="A554" s="266" t="s">
        <v>660</v>
      </c>
      <c r="B554" s="118" t="s">
        <v>414</v>
      </c>
      <c r="C554" s="118" t="s">
        <v>495</v>
      </c>
      <c r="D554" s="118" t="s">
        <v>489</v>
      </c>
      <c r="E554" s="118" t="s">
        <v>661</v>
      </c>
      <c r="F554" s="118"/>
      <c r="G554" s="119">
        <f>G555</f>
        <v>2000</v>
      </c>
      <c r="H554" s="119">
        <f>H555</f>
        <v>2000</v>
      </c>
    </row>
    <row r="555" spans="1:8" s="219" customFormat="1" x14ac:dyDescent="0.2">
      <c r="A555" s="270" t="s">
        <v>228</v>
      </c>
      <c r="B555" s="127" t="s">
        <v>414</v>
      </c>
      <c r="C555" s="127" t="s">
        <v>495</v>
      </c>
      <c r="D555" s="127" t="s">
        <v>489</v>
      </c>
      <c r="E555" s="127" t="s">
        <v>661</v>
      </c>
      <c r="F555" s="127" t="s">
        <v>437</v>
      </c>
      <c r="G555" s="128">
        <f>G556</f>
        <v>2000</v>
      </c>
      <c r="H555" s="128">
        <f>H556</f>
        <v>2000</v>
      </c>
    </row>
    <row r="556" spans="1:8" s="219" customFormat="1" x14ac:dyDescent="0.2">
      <c r="A556" s="270" t="s">
        <v>438</v>
      </c>
      <c r="B556" s="127" t="s">
        <v>414</v>
      </c>
      <c r="C556" s="127" t="s">
        <v>495</v>
      </c>
      <c r="D556" s="127" t="s">
        <v>489</v>
      </c>
      <c r="E556" s="127" t="s">
        <v>661</v>
      </c>
      <c r="F556" s="127" t="s">
        <v>439</v>
      </c>
      <c r="G556" s="128">
        <v>2000</v>
      </c>
      <c r="H556" s="128">
        <v>2000</v>
      </c>
    </row>
    <row r="557" spans="1:8" s="219" customFormat="1" x14ac:dyDescent="0.2">
      <c r="A557" s="266" t="s">
        <v>818</v>
      </c>
      <c r="B557" s="118" t="s">
        <v>414</v>
      </c>
      <c r="C557" s="118" t="s">
        <v>495</v>
      </c>
      <c r="D557" s="118" t="s">
        <v>489</v>
      </c>
      <c r="E557" s="118" t="s">
        <v>819</v>
      </c>
      <c r="F557" s="118"/>
      <c r="G557" s="141">
        <f>G558</f>
        <v>0</v>
      </c>
      <c r="H557" s="119">
        <f>H558</f>
        <v>20000</v>
      </c>
    </row>
    <row r="558" spans="1:8" s="193" customFormat="1" x14ac:dyDescent="0.2">
      <c r="A558" s="270" t="s">
        <v>228</v>
      </c>
      <c r="B558" s="127" t="s">
        <v>414</v>
      </c>
      <c r="C558" s="127" t="s">
        <v>495</v>
      </c>
      <c r="D558" s="127" t="s">
        <v>489</v>
      </c>
      <c r="E558" s="127" t="s">
        <v>819</v>
      </c>
      <c r="F558" s="127" t="s">
        <v>437</v>
      </c>
      <c r="G558" s="142">
        <f>G559</f>
        <v>0</v>
      </c>
      <c r="H558" s="128">
        <f>H559</f>
        <v>20000</v>
      </c>
    </row>
    <row r="559" spans="1:8" s="193" customFormat="1" x14ac:dyDescent="0.2">
      <c r="A559" s="270" t="s">
        <v>438</v>
      </c>
      <c r="B559" s="127" t="s">
        <v>414</v>
      </c>
      <c r="C559" s="127" t="s">
        <v>495</v>
      </c>
      <c r="D559" s="127" t="s">
        <v>489</v>
      </c>
      <c r="E559" s="127" t="s">
        <v>819</v>
      </c>
      <c r="F559" s="127" t="s">
        <v>439</v>
      </c>
      <c r="G559" s="142">
        <v>0</v>
      </c>
      <c r="H559" s="128">
        <f>30000-10000</f>
        <v>20000</v>
      </c>
    </row>
    <row r="560" spans="1:8" s="193" customFormat="1" x14ac:dyDescent="0.2">
      <c r="A560" s="169" t="s">
        <v>137</v>
      </c>
      <c r="B560" s="118" t="s">
        <v>414</v>
      </c>
      <c r="C560" s="118" t="s">
        <v>495</v>
      </c>
      <c r="D560" s="118" t="s">
        <v>489</v>
      </c>
      <c r="E560" s="171" t="s">
        <v>650</v>
      </c>
      <c r="F560" s="118"/>
      <c r="G560" s="119">
        <f>G561</f>
        <v>5000</v>
      </c>
      <c r="H560" s="119">
        <f>H561</f>
        <v>3000</v>
      </c>
    </row>
    <row r="561" spans="1:8" s="193" customFormat="1" x14ac:dyDescent="0.2">
      <c r="A561" s="270" t="s">
        <v>303</v>
      </c>
      <c r="B561" s="127" t="s">
        <v>414</v>
      </c>
      <c r="C561" s="127" t="s">
        <v>495</v>
      </c>
      <c r="D561" s="127" t="s">
        <v>489</v>
      </c>
      <c r="E561" s="127" t="s">
        <v>650</v>
      </c>
      <c r="F561" s="127" t="s">
        <v>84</v>
      </c>
      <c r="G561" s="142">
        <f>G562</f>
        <v>5000</v>
      </c>
      <c r="H561" s="142">
        <f>H562</f>
        <v>3000</v>
      </c>
    </row>
    <row r="562" spans="1:8" s="193" customFormat="1" ht="24" x14ac:dyDescent="0.2">
      <c r="A562" s="270" t="s">
        <v>85</v>
      </c>
      <c r="B562" s="127" t="s">
        <v>414</v>
      </c>
      <c r="C562" s="127" t="s">
        <v>495</v>
      </c>
      <c r="D562" s="127" t="s">
        <v>489</v>
      </c>
      <c r="E562" s="127" t="s">
        <v>650</v>
      </c>
      <c r="F562" s="127" t="s">
        <v>86</v>
      </c>
      <c r="G562" s="142">
        <v>5000</v>
      </c>
      <c r="H562" s="142">
        <v>3000</v>
      </c>
    </row>
    <row r="563" spans="1:8" s="193" customFormat="1" x14ac:dyDescent="0.2">
      <c r="A563" s="266" t="s">
        <v>398</v>
      </c>
      <c r="B563" s="118" t="s">
        <v>414</v>
      </c>
      <c r="C563" s="118" t="s">
        <v>493</v>
      </c>
      <c r="D563" s="118" t="s">
        <v>77</v>
      </c>
      <c r="E563" s="118"/>
      <c r="F563" s="118"/>
      <c r="G563" s="141">
        <f>G564</f>
        <v>5500</v>
      </c>
      <c r="H563" s="141">
        <f>H564</f>
        <v>20500</v>
      </c>
    </row>
    <row r="564" spans="1:8" s="193" customFormat="1" x14ac:dyDescent="0.2">
      <c r="A564" s="266" t="s">
        <v>472</v>
      </c>
      <c r="B564" s="118" t="s">
        <v>414</v>
      </c>
      <c r="C564" s="118" t="s">
        <v>493</v>
      </c>
      <c r="D564" s="118" t="s">
        <v>78</v>
      </c>
      <c r="E564" s="118"/>
      <c r="F564" s="118"/>
      <c r="G564" s="119">
        <f>G565</f>
        <v>5500</v>
      </c>
      <c r="H564" s="119">
        <f>H565</f>
        <v>20500</v>
      </c>
    </row>
    <row r="565" spans="1:8" s="193" customFormat="1" ht="27" x14ac:dyDescent="0.25">
      <c r="A565" s="272" t="s">
        <v>708</v>
      </c>
      <c r="B565" s="121" t="s">
        <v>414</v>
      </c>
      <c r="C565" s="121" t="s">
        <v>493</v>
      </c>
      <c r="D565" s="121" t="s">
        <v>78</v>
      </c>
      <c r="E565" s="121" t="s">
        <v>274</v>
      </c>
      <c r="F565" s="121"/>
      <c r="G565" s="133">
        <f>G566+G569+G572</f>
        <v>5500</v>
      </c>
      <c r="H565" s="133">
        <f>H566+H569+H572</f>
        <v>20500</v>
      </c>
    </row>
    <row r="566" spans="1:8" s="193" customFormat="1" x14ac:dyDescent="0.2">
      <c r="A566" s="266" t="s">
        <v>820</v>
      </c>
      <c r="B566" s="118" t="s">
        <v>414</v>
      </c>
      <c r="C566" s="118" t="s">
        <v>493</v>
      </c>
      <c r="D566" s="118" t="s">
        <v>78</v>
      </c>
      <c r="E566" s="118" t="s">
        <v>821</v>
      </c>
      <c r="F566" s="118"/>
      <c r="G566" s="119">
        <f>G567</f>
        <v>5000</v>
      </c>
      <c r="H566" s="119">
        <f>H567</f>
        <v>7000</v>
      </c>
    </row>
    <row r="567" spans="1:8" s="193" customFormat="1" x14ac:dyDescent="0.2">
      <c r="A567" s="270" t="s">
        <v>303</v>
      </c>
      <c r="B567" s="127" t="s">
        <v>414</v>
      </c>
      <c r="C567" s="127" t="s">
        <v>493</v>
      </c>
      <c r="D567" s="127" t="s">
        <v>78</v>
      </c>
      <c r="E567" s="127" t="s">
        <v>821</v>
      </c>
      <c r="F567" s="127" t="s">
        <v>84</v>
      </c>
      <c r="G567" s="128">
        <f>G568</f>
        <v>5000</v>
      </c>
      <c r="H567" s="128">
        <f>H568</f>
        <v>7000</v>
      </c>
    </row>
    <row r="568" spans="1:8" s="193" customFormat="1" ht="24" x14ac:dyDescent="0.2">
      <c r="A568" s="270" t="s">
        <v>85</v>
      </c>
      <c r="B568" s="127" t="s">
        <v>414</v>
      </c>
      <c r="C568" s="127" t="s">
        <v>493</v>
      </c>
      <c r="D568" s="127" t="s">
        <v>78</v>
      </c>
      <c r="E568" s="127" t="s">
        <v>821</v>
      </c>
      <c r="F568" s="127" t="s">
        <v>86</v>
      </c>
      <c r="G568" s="142">
        <v>5000</v>
      </c>
      <c r="H568" s="142">
        <v>7000</v>
      </c>
    </row>
    <row r="569" spans="1:8" s="193" customFormat="1" ht="24" x14ac:dyDescent="0.2">
      <c r="A569" s="266" t="s">
        <v>822</v>
      </c>
      <c r="B569" s="118" t="s">
        <v>414</v>
      </c>
      <c r="C569" s="118" t="s">
        <v>493</v>
      </c>
      <c r="D569" s="118" t="s">
        <v>78</v>
      </c>
      <c r="E569" s="118" t="s">
        <v>823</v>
      </c>
      <c r="F569" s="118"/>
      <c r="G569" s="141">
        <f>G570</f>
        <v>0</v>
      </c>
      <c r="H569" s="141">
        <f>H570</f>
        <v>10000</v>
      </c>
    </row>
    <row r="570" spans="1:8" s="193" customFormat="1" x14ac:dyDescent="0.2">
      <c r="A570" s="270" t="s">
        <v>228</v>
      </c>
      <c r="B570" s="127" t="s">
        <v>414</v>
      </c>
      <c r="C570" s="127" t="s">
        <v>493</v>
      </c>
      <c r="D570" s="127" t="s">
        <v>78</v>
      </c>
      <c r="E570" s="127" t="s">
        <v>823</v>
      </c>
      <c r="F570" s="127" t="s">
        <v>437</v>
      </c>
      <c r="G570" s="142">
        <f>G571</f>
        <v>0</v>
      </c>
      <c r="H570" s="142">
        <f>H571</f>
        <v>10000</v>
      </c>
    </row>
    <row r="571" spans="1:8" s="193" customFormat="1" x14ac:dyDescent="0.2">
      <c r="A571" s="270" t="s">
        <v>438</v>
      </c>
      <c r="B571" s="127" t="s">
        <v>414</v>
      </c>
      <c r="C571" s="127" t="s">
        <v>493</v>
      </c>
      <c r="D571" s="127" t="s">
        <v>78</v>
      </c>
      <c r="E571" s="127" t="s">
        <v>823</v>
      </c>
      <c r="F571" s="127" t="s">
        <v>439</v>
      </c>
      <c r="G571" s="142">
        <v>0</v>
      </c>
      <c r="H571" s="128">
        <f>15000-5000</f>
        <v>10000</v>
      </c>
    </row>
    <row r="572" spans="1:8" s="193" customFormat="1" x14ac:dyDescent="0.2">
      <c r="A572" s="169" t="s">
        <v>137</v>
      </c>
      <c r="B572" s="118" t="s">
        <v>414</v>
      </c>
      <c r="C572" s="118" t="s">
        <v>493</v>
      </c>
      <c r="D572" s="118" t="s">
        <v>78</v>
      </c>
      <c r="E572" s="118" t="s">
        <v>650</v>
      </c>
      <c r="F572" s="118"/>
      <c r="G572" s="119">
        <f>G573+G575</f>
        <v>500</v>
      </c>
      <c r="H572" s="119">
        <f>H573+H575</f>
        <v>3500</v>
      </c>
    </row>
    <row r="573" spans="1:8" s="193" customFormat="1" x14ac:dyDescent="0.2">
      <c r="A573" s="270" t="s">
        <v>303</v>
      </c>
      <c r="B573" s="127" t="s">
        <v>414</v>
      </c>
      <c r="C573" s="127" t="s">
        <v>493</v>
      </c>
      <c r="D573" s="127" t="s">
        <v>78</v>
      </c>
      <c r="E573" s="127" t="s">
        <v>650</v>
      </c>
      <c r="F573" s="127" t="s">
        <v>84</v>
      </c>
      <c r="G573" s="128">
        <f>G574</f>
        <v>200</v>
      </c>
      <c r="H573" s="128">
        <f>H574</f>
        <v>200</v>
      </c>
    </row>
    <row r="574" spans="1:8" s="193" customFormat="1" ht="24" x14ac:dyDescent="0.2">
      <c r="A574" s="270" t="s">
        <v>85</v>
      </c>
      <c r="B574" s="127" t="s">
        <v>414</v>
      </c>
      <c r="C574" s="127" t="s">
        <v>493</v>
      </c>
      <c r="D574" s="127" t="s">
        <v>78</v>
      </c>
      <c r="E574" s="127" t="s">
        <v>650</v>
      </c>
      <c r="F574" s="127" t="s">
        <v>86</v>
      </c>
      <c r="G574" s="128">
        <v>200</v>
      </c>
      <c r="H574" s="128">
        <v>200</v>
      </c>
    </row>
    <row r="575" spans="1:8" s="193" customFormat="1" x14ac:dyDescent="0.2">
      <c r="A575" s="270" t="s">
        <v>228</v>
      </c>
      <c r="B575" s="127" t="s">
        <v>414</v>
      </c>
      <c r="C575" s="127" t="s">
        <v>493</v>
      </c>
      <c r="D575" s="127" t="s">
        <v>78</v>
      </c>
      <c r="E575" s="127" t="s">
        <v>650</v>
      </c>
      <c r="F575" s="127" t="s">
        <v>437</v>
      </c>
      <c r="G575" s="128">
        <f>G576</f>
        <v>300</v>
      </c>
      <c r="H575" s="128">
        <f>H576</f>
        <v>3300</v>
      </c>
    </row>
    <row r="576" spans="1:8" s="193" customFormat="1" x14ac:dyDescent="0.2">
      <c r="A576" s="270" t="s">
        <v>438</v>
      </c>
      <c r="B576" s="127" t="s">
        <v>414</v>
      </c>
      <c r="C576" s="127" t="s">
        <v>493</v>
      </c>
      <c r="D576" s="127" t="s">
        <v>78</v>
      </c>
      <c r="E576" s="127" t="s">
        <v>650</v>
      </c>
      <c r="F576" s="127" t="s">
        <v>439</v>
      </c>
      <c r="G576" s="128">
        <v>300</v>
      </c>
      <c r="H576" s="128">
        <v>3300</v>
      </c>
    </row>
    <row r="577" spans="1:8" s="193" customFormat="1" x14ac:dyDescent="0.2">
      <c r="A577" s="266" t="s">
        <v>400</v>
      </c>
      <c r="B577" s="118" t="s">
        <v>414</v>
      </c>
      <c r="C577" s="118" t="s">
        <v>90</v>
      </c>
      <c r="D577" s="118" t="s">
        <v>77</v>
      </c>
      <c r="E577" s="118"/>
      <c r="F577" s="280"/>
      <c r="G577" s="141">
        <f>G578</f>
        <v>20000</v>
      </c>
      <c r="H577" s="119">
        <f>H578</f>
        <v>2000</v>
      </c>
    </row>
    <row r="578" spans="1:8" s="193" customFormat="1" x14ac:dyDescent="0.2">
      <c r="A578" s="266" t="s">
        <v>824</v>
      </c>
      <c r="B578" s="157">
        <v>606</v>
      </c>
      <c r="C578" s="280" t="s">
        <v>90</v>
      </c>
      <c r="D578" s="280" t="s">
        <v>496</v>
      </c>
      <c r="E578" s="127"/>
      <c r="F578" s="280"/>
      <c r="G578" s="141">
        <f>G579</f>
        <v>20000</v>
      </c>
      <c r="H578" s="119">
        <f>H579</f>
        <v>2000</v>
      </c>
    </row>
    <row r="579" spans="1:8" s="193" customFormat="1" ht="27" x14ac:dyDescent="0.25">
      <c r="A579" s="272" t="s">
        <v>708</v>
      </c>
      <c r="B579" s="121" t="s">
        <v>414</v>
      </c>
      <c r="C579" s="121" t="s">
        <v>90</v>
      </c>
      <c r="D579" s="121" t="s">
        <v>496</v>
      </c>
      <c r="E579" s="121" t="s">
        <v>274</v>
      </c>
      <c r="F579" s="121"/>
      <c r="G579" s="143">
        <f>G580+G583</f>
        <v>20000</v>
      </c>
      <c r="H579" s="133">
        <f>H580+H583</f>
        <v>2000</v>
      </c>
    </row>
    <row r="580" spans="1:8" s="193" customFormat="1" x14ac:dyDescent="0.2">
      <c r="A580" s="266" t="s">
        <v>825</v>
      </c>
      <c r="B580" s="118" t="s">
        <v>414</v>
      </c>
      <c r="C580" s="118" t="s">
        <v>90</v>
      </c>
      <c r="D580" s="118" t="s">
        <v>496</v>
      </c>
      <c r="E580" s="118" t="s">
        <v>826</v>
      </c>
      <c r="F580" s="118"/>
      <c r="G580" s="141">
        <f>G581</f>
        <v>20000</v>
      </c>
      <c r="H580" s="141">
        <f>H581</f>
        <v>0</v>
      </c>
    </row>
    <row r="581" spans="1:8" s="193" customFormat="1" x14ac:dyDescent="0.2">
      <c r="A581" s="270" t="s">
        <v>228</v>
      </c>
      <c r="B581" s="144">
        <v>606</v>
      </c>
      <c r="C581" s="145" t="s">
        <v>90</v>
      </c>
      <c r="D581" s="145" t="s">
        <v>496</v>
      </c>
      <c r="E581" s="127" t="s">
        <v>826</v>
      </c>
      <c r="F581" s="127" t="s">
        <v>437</v>
      </c>
      <c r="G581" s="142">
        <f>G582</f>
        <v>20000</v>
      </c>
      <c r="H581" s="142">
        <f>H582</f>
        <v>0</v>
      </c>
    </row>
    <row r="582" spans="1:8" s="193" customFormat="1" x14ac:dyDescent="0.2">
      <c r="A582" s="270" t="s">
        <v>438</v>
      </c>
      <c r="B582" s="127" t="s">
        <v>414</v>
      </c>
      <c r="C582" s="127" t="s">
        <v>90</v>
      </c>
      <c r="D582" s="127" t="s">
        <v>496</v>
      </c>
      <c r="E582" s="127" t="s">
        <v>826</v>
      </c>
      <c r="F582" s="127" t="s">
        <v>439</v>
      </c>
      <c r="G582" s="142">
        <f>30000-10000</f>
        <v>20000</v>
      </c>
      <c r="H582" s="142"/>
    </row>
    <row r="583" spans="1:8" s="193" customFormat="1" x14ac:dyDescent="0.2">
      <c r="A583" s="266" t="s">
        <v>137</v>
      </c>
      <c r="B583" s="118" t="s">
        <v>414</v>
      </c>
      <c r="C583" s="118" t="s">
        <v>90</v>
      </c>
      <c r="D583" s="118" t="s">
        <v>496</v>
      </c>
      <c r="E583" s="118" t="s">
        <v>650</v>
      </c>
      <c r="F583" s="118"/>
      <c r="G583" s="141">
        <f>G584</f>
        <v>0</v>
      </c>
      <c r="H583" s="141">
        <f>H584</f>
        <v>2000</v>
      </c>
    </row>
    <row r="584" spans="1:8" s="193" customFormat="1" x14ac:dyDescent="0.2">
      <c r="A584" s="270" t="s">
        <v>303</v>
      </c>
      <c r="B584" s="127" t="s">
        <v>414</v>
      </c>
      <c r="C584" s="127" t="s">
        <v>90</v>
      </c>
      <c r="D584" s="127" t="s">
        <v>496</v>
      </c>
      <c r="E584" s="127" t="s">
        <v>650</v>
      </c>
      <c r="F584" s="127" t="s">
        <v>84</v>
      </c>
      <c r="G584" s="142">
        <f>G585</f>
        <v>0</v>
      </c>
      <c r="H584" s="142">
        <f>H585</f>
        <v>2000</v>
      </c>
    </row>
    <row r="585" spans="1:8" s="193" customFormat="1" ht="24" x14ac:dyDescent="0.2">
      <c r="A585" s="270" t="s">
        <v>85</v>
      </c>
      <c r="B585" s="127" t="s">
        <v>414</v>
      </c>
      <c r="C585" s="127" t="s">
        <v>90</v>
      </c>
      <c r="D585" s="127" t="s">
        <v>496</v>
      </c>
      <c r="E585" s="127" t="s">
        <v>650</v>
      </c>
      <c r="F585" s="127" t="s">
        <v>86</v>
      </c>
      <c r="G585" s="142">
        <v>0</v>
      </c>
      <c r="H585" s="142">
        <v>2000</v>
      </c>
    </row>
    <row r="586" spans="1:8" s="193" customFormat="1" ht="47.25" x14ac:dyDescent="0.25">
      <c r="A586" s="265" t="s">
        <v>425</v>
      </c>
      <c r="B586" s="123" t="s">
        <v>426</v>
      </c>
      <c r="C586" s="124"/>
      <c r="D586" s="124"/>
      <c r="E586" s="132"/>
      <c r="F586" s="123"/>
      <c r="G586" s="216">
        <f>G587+G594+G604</f>
        <v>286435.39999999997</v>
      </c>
      <c r="H586" s="216">
        <f>H587+H594+H604</f>
        <v>275973.2</v>
      </c>
    </row>
    <row r="587" spans="1:8" s="193" customFormat="1" x14ac:dyDescent="0.2">
      <c r="A587" s="266" t="s">
        <v>115</v>
      </c>
      <c r="B587" s="118" t="s">
        <v>426</v>
      </c>
      <c r="C587" s="118" t="s">
        <v>76</v>
      </c>
      <c r="D587" s="118" t="s">
        <v>77</v>
      </c>
      <c r="E587" s="118"/>
      <c r="F587" s="118"/>
      <c r="G587" s="141">
        <f t="shared" ref="G587:H590" si="28">G588</f>
        <v>1000</v>
      </c>
      <c r="H587" s="141">
        <f t="shared" si="28"/>
        <v>1000</v>
      </c>
    </row>
    <row r="588" spans="1:8" s="193" customFormat="1" x14ac:dyDescent="0.2">
      <c r="A588" s="266" t="s">
        <v>320</v>
      </c>
      <c r="B588" s="118" t="s">
        <v>426</v>
      </c>
      <c r="C588" s="118" t="s">
        <v>76</v>
      </c>
      <c r="D588" s="118" t="s">
        <v>93</v>
      </c>
      <c r="E588" s="118"/>
      <c r="F588" s="118"/>
      <c r="G588" s="141">
        <f t="shared" si="28"/>
        <v>1000</v>
      </c>
      <c r="H588" s="141">
        <f t="shared" si="28"/>
        <v>1000</v>
      </c>
    </row>
    <row r="589" spans="1:8" s="193" customFormat="1" x14ac:dyDescent="0.2">
      <c r="A589" s="266" t="s">
        <v>306</v>
      </c>
      <c r="B589" s="118" t="s">
        <v>426</v>
      </c>
      <c r="C589" s="118" t="s">
        <v>76</v>
      </c>
      <c r="D589" s="118" t="s">
        <v>93</v>
      </c>
      <c r="E589" s="149" t="s">
        <v>217</v>
      </c>
      <c r="F589" s="118"/>
      <c r="G589" s="141">
        <f t="shared" si="28"/>
        <v>1000</v>
      </c>
      <c r="H589" s="141">
        <f t="shared" si="28"/>
        <v>1000</v>
      </c>
    </row>
    <row r="590" spans="1:8" s="193" customFormat="1" x14ac:dyDescent="0.2">
      <c r="A590" s="269" t="s">
        <v>321</v>
      </c>
      <c r="B590" s="132" t="s">
        <v>426</v>
      </c>
      <c r="C590" s="132" t="s">
        <v>76</v>
      </c>
      <c r="D590" s="132" t="s">
        <v>93</v>
      </c>
      <c r="E590" s="136" t="s">
        <v>346</v>
      </c>
      <c r="F590" s="132"/>
      <c r="G590" s="143">
        <f t="shared" si="28"/>
        <v>1000</v>
      </c>
      <c r="H590" s="143">
        <f t="shared" si="28"/>
        <v>1000</v>
      </c>
    </row>
    <row r="591" spans="1:8" s="193" customFormat="1" x14ac:dyDescent="0.2">
      <c r="A591" s="270" t="s">
        <v>87</v>
      </c>
      <c r="B591" s="127" t="s">
        <v>426</v>
      </c>
      <c r="C591" s="127" t="s">
        <v>76</v>
      </c>
      <c r="D591" s="127" t="s">
        <v>93</v>
      </c>
      <c r="E591" s="137" t="s">
        <v>346</v>
      </c>
      <c r="F591" s="127" t="s">
        <v>88</v>
      </c>
      <c r="G591" s="128">
        <f>G592+G593</f>
        <v>1000</v>
      </c>
      <c r="H591" s="128">
        <f>H592+H593</f>
        <v>1000</v>
      </c>
    </row>
    <row r="592" spans="1:8" s="193" customFormat="1" x14ac:dyDescent="0.2">
      <c r="A592" s="270" t="s">
        <v>151</v>
      </c>
      <c r="B592" s="127" t="s">
        <v>426</v>
      </c>
      <c r="C592" s="127" t="s">
        <v>76</v>
      </c>
      <c r="D592" s="127" t="s">
        <v>93</v>
      </c>
      <c r="E592" s="137" t="s">
        <v>346</v>
      </c>
      <c r="F592" s="127" t="s">
        <v>155</v>
      </c>
      <c r="G592" s="128">
        <v>950</v>
      </c>
      <c r="H592" s="128">
        <v>950</v>
      </c>
    </row>
    <row r="593" spans="1:8" s="193" customFormat="1" x14ac:dyDescent="0.2">
      <c r="A593" s="270" t="s">
        <v>519</v>
      </c>
      <c r="B593" s="127" t="s">
        <v>426</v>
      </c>
      <c r="C593" s="127" t="s">
        <v>76</v>
      </c>
      <c r="D593" s="127" t="s">
        <v>93</v>
      </c>
      <c r="E593" s="137" t="s">
        <v>346</v>
      </c>
      <c r="F593" s="127" t="s">
        <v>89</v>
      </c>
      <c r="G593" s="142">
        <v>50</v>
      </c>
      <c r="H593" s="142">
        <v>50</v>
      </c>
    </row>
    <row r="594" spans="1:8" s="219" customFormat="1" x14ac:dyDescent="0.2">
      <c r="A594" s="266" t="s">
        <v>365</v>
      </c>
      <c r="B594" s="118" t="s">
        <v>426</v>
      </c>
      <c r="C594" s="118" t="s">
        <v>78</v>
      </c>
      <c r="D594" s="118" t="s">
        <v>77</v>
      </c>
      <c r="E594" s="132"/>
      <c r="F594" s="132"/>
      <c r="G594" s="141">
        <f t="shared" ref="G594:H596" si="29">G595</f>
        <v>5000</v>
      </c>
      <c r="H594" s="141">
        <f t="shared" si="29"/>
        <v>3000</v>
      </c>
    </row>
    <row r="595" spans="1:8" s="193" customFormat="1" x14ac:dyDescent="0.2">
      <c r="A595" s="266" t="s">
        <v>407</v>
      </c>
      <c r="B595" s="118" t="s">
        <v>426</v>
      </c>
      <c r="C595" s="118" t="s">
        <v>78</v>
      </c>
      <c r="D595" s="118" t="s">
        <v>494</v>
      </c>
      <c r="E595" s="132"/>
      <c r="F595" s="132"/>
      <c r="G595" s="119">
        <f t="shared" si="29"/>
        <v>5000</v>
      </c>
      <c r="H595" s="119">
        <f t="shared" si="29"/>
        <v>3000</v>
      </c>
    </row>
    <row r="596" spans="1:8" s="193" customFormat="1" ht="40.5" x14ac:dyDescent="0.25">
      <c r="A596" s="272" t="s">
        <v>713</v>
      </c>
      <c r="B596" s="121" t="s">
        <v>426</v>
      </c>
      <c r="C596" s="121" t="s">
        <v>78</v>
      </c>
      <c r="D596" s="121" t="s">
        <v>494</v>
      </c>
      <c r="E596" s="121" t="s">
        <v>244</v>
      </c>
      <c r="F596" s="121"/>
      <c r="G596" s="133">
        <f t="shared" si="29"/>
        <v>5000</v>
      </c>
      <c r="H596" s="133">
        <f t="shared" si="29"/>
        <v>3000</v>
      </c>
    </row>
    <row r="597" spans="1:8" s="193" customFormat="1" x14ac:dyDescent="0.2">
      <c r="A597" s="266" t="s">
        <v>665</v>
      </c>
      <c r="B597" s="118" t="s">
        <v>426</v>
      </c>
      <c r="C597" s="118" t="s">
        <v>78</v>
      </c>
      <c r="D597" s="118" t="s">
        <v>494</v>
      </c>
      <c r="E597" s="118" t="s">
        <v>245</v>
      </c>
      <c r="F597" s="127"/>
      <c r="G597" s="119">
        <f>G598+G601</f>
        <v>5000</v>
      </c>
      <c r="H597" s="119">
        <f>H598+H601</f>
        <v>3000</v>
      </c>
    </row>
    <row r="598" spans="1:8" s="193" customFormat="1" x14ac:dyDescent="0.2">
      <c r="A598" s="277" t="s">
        <v>666</v>
      </c>
      <c r="B598" s="132" t="s">
        <v>426</v>
      </c>
      <c r="C598" s="132" t="s">
        <v>78</v>
      </c>
      <c r="D598" s="132" t="s">
        <v>494</v>
      </c>
      <c r="E598" s="140" t="s">
        <v>667</v>
      </c>
      <c r="F598" s="132"/>
      <c r="G598" s="143">
        <f>G599</f>
        <v>0</v>
      </c>
      <c r="H598" s="133">
        <f>H599</f>
        <v>3000</v>
      </c>
    </row>
    <row r="599" spans="1:8" s="193" customFormat="1" x14ac:dyDescent="0.2">
      <c r="A599" s="270" t="s">
        <v>303</v>
      </c>
      <c r="B599" s="127" t="s">
        <v>426</v>
      </c>
      <c r="C599" s="127" t="s">
        <v>78</v>
      </c>
      <c r="D599" s="127" t="s">
        <v>494</v>
      </c>
      <c r="E599" s="127" t="s">
        <v>667</v>
      </c>
      <c r="F599" s="127" t="s">
        <v>84</v>
      </c>
      <c r="G599" s="142">
        <f>G600</f>
        <v>0</v>
      </c>
      <c r="H599" s="128">
        <f>H600</f>
        <v>3000</v>
      </c>
    </row>
    <row r="600" spans="1:8" s="193" customFormat="1" ht="24" x14ac:dyDescent="0.2">
      <c r="A600" s="270" t="s">
        <v>85</v>
      </c>
      <c r="B600" s="127" t="s">
        <v>426</v>
      </c>
      <c r="C600" s="127" t="s">
        <v>78</v>
      </c>
      <c r="D600" s="127" t="s">
        <v>494</v>
      </c>
      <c r="E600" s="127" t="s">
        <v>667</v>
      </c>
      <c r="F600" s="127" t="s">
        <v>86</v>
      </c>
      <c r="G600" s="142">
        <v>0</v>
      </c>
      <c r="H600" s="142">
        <v>3000</v>
      </c>
    </row>
    <row r="601" spans="1:8" s="193" customFormat="1" ht="24" x14ac:dyDescent="0.2">
      <c r="A601" s="266" t="s">
        <v>827</v>
      </c>
      <c r="B601" s="132" t="s">
        <v>426</v>
      </c>
      <c r="C601" s="132" t="s">
        <v>78</v>
      </c>
      <c r="D601" s="132" t="s">
        <v>494</v>
      </c>
      <c r="E601" s="118" t="s">
        <v>828</v>
      </c>
      <c r="F601" s="118"/>
      <c r="G601" s="141">
        <f>G602</f>
        <v>5000</v>
      </c>
      <c r="H601" s="141">
        <f>H602</f>
        <v>0</v>
      </c>
    </row>
    <row r="602" spans="1:8" s="193" customFormat="1" x14ac:dyDescent="0.2">
      <c r="A602" s="270" t="s">
        <v>303</v>
      </c>
      <c r="B602" s="127" t="s">
        <v>426</v>
      </c>
      <c r="C602" s="127" t="s">
        <v>78</v>
      </c>
      <c r="D602" s="127" t="s">
        <v>494</v>
      </c>
      <c r="E602" s="127" t="s">
        <v>828</v>
      </c>
      <c r="F602" s="127" t="s">
        <v>84</v>
      </c>
      <c r="G602" s="142">
        <f>G603</f>
        <v>5000</v>
      </c>
      <c r="H602" s="142">
        <f>H603</f>
        <v>0</v>
      </c>
    </row>
    <row r="603" spans="1:8" s="193" customFormat="1" ht="24" x14ac:dyDescent="0.2">
      <c r="A603" s="270" t="s">
        <v>85</v>
      </c>
      <c r="B603" s="127" t="s">
        <v>426</v>
      </c>
      <c r="C603" s="127" t="s">
        <v>78</v>
      </c>
      <c r="D603" s="127" t="s">
        <v>494</v>
      </c>
      <c r="E603" s="127" t="s">
        <v>828</v>
      </c>
      <c r="F603" s="127" t="s">
        <v>86</v>
      </c>
      <c r="G603" s="142">
        <v>5000</v>
      </c>
      <c r="H603" s="142">
        <v>0</v>
      </c>
    </row>
    <row r="604" spans="1:8" s="193" customFormat="1" x14ac:dyDescent="0.2">
      <c r="A604" s="266" t="s">
        <v>377</v>
      </c>
      <c r="B604" s="118" t="s">
        <v>426</v>
      </c>
      <c r="C604" s="118" t="s">
        <v>435</v>
      </c>
      <c r="D604" s="118" t="s">
        <v>77</v>
      </c>
      <c r="E604" s="118"/>
      <c r="F604" s="118"/>
      <c r="G604" s="119">
        <f>G605+G637+G663+G675</f>
        <v>280435.39999999997</v>
      </c>
      <c r="H604" s="119">
        <f>H605+H637+H663+H675</f>
        <v>271973.2</v>
      </c>
    </row>
    <row r="605" spans="1:8" s="193" customFormat="1" x14ac:dyDescent="0.2">
      <c r="A605" s="266" t="s">
        <v>378</v>
      </c>
      <c r="B605" s="118" t="s">
        <v>426</v>
      </c>
      <c r="C605" s="118" t="s">
        <v>435</v>
      </c>
      <c r="D605" s="118" t="s">
        <v>76</v>
      </c>
      <c r="E605" s="132"/>
      <c r="F605" s="132"/>
      <c r="G605" s="119">
        <f>G606</f>
        <v>44995</v>
      </c>
      <c r="H605" s="119">
        <f>H606</f>
        <v>44195</v>
      </c>
    </row>
    <row r="606" spans="1:8" s="193" customFormat="1" ht="40.5" x14ac:dyDescent="0.25">
      <c r="A606" s="272" t="s">
        <v>713</v>
      </c>
      <c r="B606" s="121" t="s">
        <v>426</v>
      </c>
      <c r="C606" s="121" t="s">
        <v>435</v>
      </c>
      <c r="D606" s="121" t="s">
        <v>76</v>
      </c>
      <c r="E606" s="121" t="s">
        <v>244</v>
      </c>
      <c r="F606" s="132"/>
      <c r="G606" s="133">
        <f>G607+G620+G630</f>
        <v>44995</v>
      </c>
      <c r="H606" s="133">
        <f>H607+H620+H630</f>
        <v>44195</v>
      </c>
    </row>
    <row r="607" spans="1:8" s="193" customFormat="1" ht="24" x14ac:dyDescent="0.2">
      <c r="A607" s="266" t="s">
        <v>59</v>
      </c>
      <c r="B607" s="118" t="s">
        <v>426</v>
      </c>
      <c r="C607" s="118" t="s">
        <v>435</v>
      </c>
      <c r="D607" s="118" t="s">
        <v>76</v>
      </c>
      <c r="E607" s="118" t="s">
        <v>246</v>
      </c>
      <c r="F607" s="118"/>
      <c r="G607" s="119">
        <f>G608+G611+G614+G617</f>
        <v>9700</v>
      </c>
      <c r="H607" s="119">
        <f>H608+H611+H614+H617</f>
        <v>9900</v>
      </c>
    </row>
    <row r="608" spans="1:8" s="193" customFormat="1" x14ac:dyDescent="0.2">
      <c r="A608" s="279" t="s">
        <v>829</v>
      </c>
      <c r="B608" s="132" t="s">
        <v>426</v>
      </c>
      <c r="C608" s="132" t="s">
        <v>435</v>
      </c>
      <c r="D608" s="132" t="s">
        <v>76</v>
      </c>
      <c r="E608" s="140" t="s">
        <v>830</v>
      </c>
      <c r="F608" s="132"/>
      <c r="G608" s="133">
        <f>G609</f>
        <v>2200</v>
      </c>
      <c r="H608" s="133">
        <f>H609</f>
        <v>2400</v>
      </c>
    </row>
    <row r="609" spans="1:8" s="193" customFormat="1" x14ac:dyDescent="0.2">
      <c r="A609" s="270" t="s">
        <v>303</v>
      </c>
      <c r="B609" s="127" t="s">
        <v>426</v>
      </c>
      <c r="C609" s="127" t="s">
        <v>435</v>
      </c>
      <c r="D609" s="127" t="s">
        <v>76</v>
      </c>
      <c r="E609" s="127" t="s">
        <v>830</v>
      </c>
      <c r="F609" s="127" t="s">
        <v>84</v>
      </c>
      <c r="G609" s="128">
        <f>G610</f>
        <v>2200</v>
      </c>
      <c r="H609" s="128">
        <f>H610</f>
        <v>2400</v>
      </c>
    </row>
    <row r="610" spans="1:8" s="193" customFormat="1" ht="24" x14ac:dyDescent="0.2">
      <c r="A610" s="270" t="s">
        <v>85</v>
      </c>
      <c r="B610" s="127" t="s">
        <v>426</v>
      </c>
      <c r="C610" s="127" t="s">
        <v>435</v>
      </c>
      <c r="D610" s="127" t="s">
        <v>76</v>
      </c>
      <c r="E610" s="127" t="s">
        <v>830</v>
      </c>
      <c r="F610" s="127" t="s">
        <v>86</v>
      </c>
      <c r="G610" s="128">
        <v>2200</v>
      </c>
      <c r="H610" s="128">
        <v>2400</v>
      </c>
    </row>
    <row r="611" spans="1:8" s="193" customFormat="1" x14ac:dyDescent="0.2">
      <c r="A611" s="269" t="s">
        <v>764</v>
      </c>
      <c r="B611" s="132" t="s">
        <v>426</v>
      </c>
      <c r="C611" s="132" t="s">
        <v>435</v>
      </c>
      <c r="D611" s="132" t="s">
        <v>76</v>
      </c>
      <c r="E611" s="132" t="s">
        <v>668</v>
      </c>
      <c r="F611" s="132"/>
      <c r="G611" s="119">
        <f>G612</f>
        <v>5000</v>
      </c>
      <c r="H611" s="119">
        <f>H612</f>
        <v>5000</v>
      </c>
    </row>
    <row r="612" spans="1:8" s="193" customFormat="1" x14ac:dyDescent="0.2">
      <c r="A612" s="270" t="s">
        <v>303</v>
      </c>
      <c r="B612" s="127" t="s">
        <v>426</v>
      </c>
      <c r="C612" s="127" t="s">
        <v>435</v>
      </c>
      <c r="D612" s="127" t="s">
        <v>76</v>
      </c>
      <c r="E612" s="127" t="s">
        <v>668</v>
      </c>
      <c r="F612" s="127" t="s">
        <v>84</v>
      </c>
      <c r="G612" s="128">
        <f>G613</f>
        <v>5000</v>
      </c>
      <c r="H612" s="128">
        <f>H613</f>
        <v>5000</v>
      </c>
    </row>
    <row r="613" spans="1:8" s="193" customFormat="1" ht="24" x14ac:dyDescent="0.2">
      <c r="A613" s="270" t="s">
        <v>85</v>
      </c>
      <c r="B613" s="127" t="s">
        <v>426</v>
      </c>
      <c r="C613" s="127" t="s">
        <v>435</v>
      </c>
      <c r="D613" s="127" t="s">
        <v>76</v>
      </c>
      <c r="E613" s="127" t="s">
        <v>668</v>
      </c>
      <c r="F613" s="127" t="s">
        <v>86</v>
      </c>
      <c r="G613" s="142">
        <v>5000</v>
      </c>
      <c r="H613" s="142">
        <v>5000</v>
      </c>
    </row>
    <row r="614" spans="1:8" s="193" customFormat="1" x14ac:dyDescent="0.2">
      <c r="A614" s="269" t="s">
        <v>669</v>
      </c>
      <c r="B614" s="132" t="s">
        <v>426</v>
      </c>
      <c r="C614" s="132" t="s">
        <v>435</v>
      </c>
      <c r="D614" s="132" t="s">
        <v>76</v>
      </c>
      <c r="E614" s="132" t="s">
        <v>670</v>
      </c>
      <c r="F614" s="132"/>
      <c r="G614" s="141">
        <f>G615</f>
        <v>500</v>
      </c>
      <c r="H614" s="141">
        <f>H615</f>
        <v>500</v>
      </c>
    </row>
    <row r="615" spans="1:8" s="193" customFormat="1" x14ac:dyDescent="0.2">
      <c r="A615" s="270" t="s">
        <v>303</v>
      </c>
      <c r="B615" s="127" t="s">
        <v>426</v>
      </c>
      <c r="C615" s="127" t="s">
        <v>435</v>
      </c>
      <c r="D615" s="127" t="s">
        <v>76</v>
      </c>
      <c r="E615" s="127" t="s">
        <v>670</v>
      </c>
      <c r="F615" s="127" t="s">
        <v>84</v>
      </c>
      <c r="G615" s="142">
        <f>G616</f>
        <v>500</v>
      </c>
      <c r="H615" s="142">
        <f>H616</f>
        <v>500</v>
      </c>
    </row>
    <row r="616" spans="1:8" s="193" customFormat="1" ht="24" x14ac:dyDescent="0.2">
      <c r="A616" s="270" t="s">
        <v>85</v>
      </c>
      <c r="B616" s="127" t="s">
        <v>426</v>
      </c>
      <c r="C616" s="127" t="s">
        <v>435</v>
      </c>
      <c r="D616" s="127" t="s">
        <v>76</v>
      </c>
      <c r="E616" s="127" t="s">
        <v>670</v>
      </c>
      <c r="F616" s="127" t="s">
        <v>86</v>
      </c>
      <c r="G616" s="128">
        <v>500</v>
      </c>
      <c r="H616" s="128">
        <v>500</v>
      </c>
    </row>
    <row r="617" spans="1:8" s="193" customFormat="1" x14ac:dyDescent="0.2">
      <c r="A617" s="269" t="s">
        <v>247</v>
      </c>
      <c r="B617" s="132" t="s">
        <v>426</v>
      </c>
      <c r="C617" s="132" t="s">
        <v>435</v>
      </c>
      <c r="D617" s="132" t="s">
        <v>76</v>
      </c>
      <c r="E617" s="132" t="s">
        <v>671</v>
      </c>
      <c r="F617" s="132"/>
      <c r="G617" s="119">
        <f>G618</f>
        <v>2000</v>
      </c>
      <c r="H617" s="119">
        <f>H618</f>
        <v>2000</v>
      </c>
    </row>
    <row r="618" spans="1:8" s="219" customFormat="1" x14ac:dyDescent="0.2">
      <c r="A618" s="270" t="s">
        <v>303</v>
      </c>
      <c r="B618" s="127" t="s">
        <v>426</v>
      </c>
      <c r="C618" s="127" t="s">
        <v>435</v>
      </c>
      <c r="D618" s="127" t="s">
        <v>76</v>
      </c>
      <c r="E618" s="127" t="s">
        <v>671</v>
      </c>
      <c r="F618" s="127" t="s">
        <v>84</v>
      </c>
      <c r="G618" s="128">
        <f>G619</f>
        <v>2000</v>
      </c>
      <c r="H618" s="128">
        <f>H619</f>
        <v>2000</v>
      </c>
    </row>
    <row r="619" spans="1:8" s="193" customFormat="1" ht="24" x14ac:dyDescent="0.2">
      <c r="A619" s="270" t="s">
        <v>85</v>
      </c>
      <c r="B619" s="127" t="s">
        <v>426</v>
      </c>
      <c r="C619" s="127" t="s">
        <v>435</v>
      </c>
      <c r="D619" s="127" t="s">
        <v>76</v>
      </c>
      <c r="E619" s="127" t="s">
        <v>671</v>
      </c>
      <c r="F619" s="127" t="s">
        <v>86</v>
      </c>
      <c r="G619" s="128">
        <v>2000</v>
      </c>
      <c r="H619" s="128">
        <v>2000</v>
      </c>
    </row>
    <row r="620" spans="1:8" s="193" customFormat="1" x14ac:dyDescent="0.2">
      <c r="A620" s="266" t="s">
        <v>509</v>
      </c>
      <c r="B620" s="118" t="s">
        <v>455</v>
      </c>
      <c r="C620" s="118" t="s">
        <v>435</v>
      </c>
      <c r="D620" s="118" t="s">
        <v>76</v>
      </c>
      <c r="E620" s="118" t="s">
        <v>510</v>
      </c>
      <c r="F620" s="127"/>
      <c r="G620" s="119">
        <f>G621+G624+G627</f>
        <v>7300</v>
      </c>
      <c r="H620" s="119">
        <f>H621+H624+H627</f>
        <v>6300</v>
      </c>
    </row>
    <row r="621" spans="1:8" s="193" customFormat="1" ht="36" x14ac:dyDescent="0.2">
      <c r="A621" s="269" t="s">
        <v>676</v>
      </c>
      <c r="B621" s="132" t="s">
        <v>455</v>
      </c>
      <c r="C621" s="132" t="s">
        <v>435</v>
      </c>
      <c r="D621" s="132" t="s">
        <v>76</v>
      </c>
      <c r="E621" s="132" t="s">
        <v>677</v>
      </c>
      <c r="F621" s="132"/>
      <c r="G621" s="133">
        <f>G622</f>
        <v>1000</v>
      </c>
      <c r="H621" s="133">
        <f>H622</f>
        <v>1000</v>
      </c>
    </row>
    <row r="622" spans="1:8" s="193" customFormat="1" x14ac:dyDescent="0.2">
      <c r="A622" s="270" t="s">
        <v>303</v>
      </c>
      <c r="B622" s="127" t="s">
        <v>426</v>
      </c>
      <c r="C622" s="127" t="s">
        <v>435</v>
      </c>
      <c r="D622" s="127" t="s">
        <v>76</v>
      </c>
      <c r="E622" s="127" t="s">
        <v>677</v>
      </c>
      <c r="F622" s="127" t="s">
        <v>84</v>
      </c>
      <c r="G622" s="128">
        <f>G623</f>
        <v>1000</v>
      </c>
      <c r="H622" s="128">
        <f>H623</f>
        <v>1000</v>
      </c>
    </row>
    <row r="623" spans="1:8" s="193" customFormat="1" ht="24" x14ac:dyDescent="0.2">
      <c r="A623" s="270" t="s">
        <v>85</v>
      </c>
      <c r="B623" s="127" t="s">
        <v>426</v>
      </c>
      <c r="C623" s="127" t="s">
        <v>435</v>
      </c>
      <c r="D623" s="127" t="s">
        <v>76</v>
      </c>
      <c r="E623" s="127" t="s">
        <v>677</v>
      </c>
      <c r="F623" s="127" t="s">
        <v>86</v>
      </c>
      <c r="G623" s="128">
        <v>1000</v>
      </c>
      <c r="H623" s="128">
        <v>1000</v>
      </c>
    </row>
    <row r="624" spans="1:8" s="193" customFormat="1" ht="36" x14ac:dyDescent="0.2">
      <c r="A624" s="279" t="s">
        <v>511</v>
      </c>
      <c r="B624" s="132" t="s">
        <v>455</v>
      </c>
      <c r="C624" s="132" t="s">
        <v>435</v>
      </c>
      <c r="D624" s="132" t="s">
        <v>76</v>
      </c>
      <c r="E624" s="132" t="s">
        <v>678</v>
      </c>
      <c r="F624" s="132"/>
      <c r="G624" s="133">
        <f>G625</f>
        <v>300</v>
      </c>
      <c r="H624" s="133">
        <f>H625</f>
        <v>300</v>
      </c>
    </row>
    <row r="625" spans="1:8" s="193" customFormat="1" x14ac:dyDescent="0.2">
      <c r="A625" s="270" t="s">
        <v>303</v>
      </c>
      <c r="B625" s="127" t="s">
        <v>426</v>
      </c>
      <c r="C625" s="127" t="s">
        <v>435</v>
      </c>
      <c r="D625" s="127" t="s">
        <v>76</v>
      </c>
      <c r="E625" s="127" t="s">
        <v>678</v>
      </c>
      <c r="F625" s="127" t="s">
        <v>84</v>
      </c>
      <c r="G625" s="128">
        <f>G626</f>
        <v>300</v>
      </c>
      <c r="H625" s="128">
        <f>H626</f>
        <v>300</v>
      </c>
    </row>
    <row r="626" spans="1:8" s="193" customFormat="1" ht="24" x14ac:dyDescent="0.2">
      <c r="A626" s="270" t="s">
        <v>85</v>
      </c>
      <c r="B626" s="127" t="s">
        <v>426</v>
      </c>
      <c r="C626" s="127" t="s">
        <v>435</v>
      </c>
      <c r="D626" s="127" t="s">
        <v>76</v>
      </c>
      <c r="E626" s="127" t="s">
        <v>678</v>
      </c>
      <c r="F626" s="127" t="s">
        <v>86</v>
      </c>
      <c r="G626" s="128">
        <v>300</v>
      </c>
      <c r="H626" s="128">
        <v>300</v>
      </c>
    </row>
    <row r="627" spans="1:8" s="193" customFormat="1" x14ac:dyDescent="0.2">
      <c r="A627" s="279" t="s">
        <v>248</v>
      </c>
      <c r="B627" s="132" t="s">
        <v>455</v>
      </c>
      <c r="C627" s="132" t="s">
        <v>435</v>
      </c>
      <c r="D627" s="132" t="s">
        <v>76</v>
      </c>
      <c r="E627" s="140" t="s">
        <v>679</v>
      </c>
      <c r="F627" s="132"/>
      <c r="G627" s="133">
        <f>G628</f>
        <v>6000</v>
      </c>
      <c r="H627" s="133">
        <f>H628</f>
        <v>5000</v>
      </c>
    </row>
    <row r="628" spans="1:8" s="193" customFormat="1" x14ac:dyDescent="0.2">
      <c r="A628" s="270" t="s">
        <v>303</v>
      </c>
      <c r="B628" s="127" t="s">
        <v>426</v>
      </c>
      <c r="C628" s="127" t="s">
        <v>435</v>
      </c>
      <c r="D628" s="127" t="s">
        <v>76</v>
      </c>
      <c r="E628" s="127" t="s">
        <v>679</v>
      </c>
      <c r="F628" s="127" t="s">
        <v>84</v>
      </c>
      <c r="G628" s="128">
        <f>G629</f>
        <v>6000</v>
      </c>
      <c r="H628" s="128">
        <f>H629</f>
        <v>5000</v>
      </c>
    </row>
    <row r="629" spans="1:8" s="193" customFormat="1" ht="24" x14ac:dyDescent="0.2">
      <c r="A629" s="270" t="s">
        <v>85</v>
      </c>
      <c r="B629" s="127" t="s">
        <v>426</v>
      </c>
      <c r="C629" s="127" t="s">
        <v>435</v>
      </c>
      <c r="D629" s="127" t="s">
        <v>76</v>
      </c>
      <c r="E629" s="127" t="s">
        <v>679</v>
      </c>
      <c r="F629" s="127" t="s">
        <v>86</v>
      </c>
      <c r="G629" s="128">
        <v>6000</v>
      </c>
      <c r="H629" s="128">
        <v>5000</v>
      </c>
    </row>
    <row r="630" spans="1:8" s="193" customFormat="1" ht="24" x14ac:dyDescent="0.2">
      <c r="A630" s="266" t="s">
        <v>152</v>
      </c>
      <c r="B630" s="118" t="s">
        <v>455</v>
      </c>
      <c r="C630" s="118" t="s">
        <v>435</v>
      </c>
      <c r="D630" s="118" t="s">
        <v>76</v>
      </c>
      <c r="E630" s="118" t="s">
        <v>127</v>
      </c>
      <c r="F630" s="127"/>
      <c r="G630" s="119">
        <f>G631+G634</f>
        <v>27995</v>
      </c>
      <c r="H630" s="119">
        <f>H631+H634</f>
        <v>27995</v>
      </c>
    </row>
    <row r="631" spans="1:8" s="193" customFormat="1" ht="24" x14ac:dyDescent="0.2">
      <c r="A631" s="269" t="s">
        <v>454</v>
      </c>
      <c r="B631" s="132" t="s">
        <v>426</v>
      </c>
      <c r="C631" s="132" t="s">
        <v>435</v>
      </c>
      <c r="D631" s="132" t="s">
        <v>76</v>
      </c>
      <c r="E631" s="132" t="s">
        <v>512</v>
      </c>
      <c r="F631" s="132"/>
      <c r="G631" s="133">
        <f>G632</f>
        <v>25495</v>
      </c>
      <c r="H631" s="133">
        <f>H632</f>
        <v>25495</v>
      </c>
    </row>
    <row r="632" spans="1:8" s="193" customFormat="1" ht="24" x14ac:dyDescent="0.2">
      <c r="A632" s="270" t="s">
        <v>104</v>
      </c>
      <c r="B632" s="127" t="s">
        <v>426</v>
      </c>
      <c r="C632" s="127" t="s">
        <v>435</v>
      </c>
      <c r="D632" s="127" t="s">
        <v>76</v>
      </c>
      <c r="E632" s="127" t="s">
        <v>512</v>
      </c>
      <c r="F632" s="127" t="s">
        <v>410</v>
      </c>
      <c r="G632" s="128">
        <f>G633</f>
        <v>25495</v>
      </c>
      <c r="H632" s="128">
        <f>H633</f>
        <v>25495</v>
      </c>
    </row>
    <row r="633" spans="1:8" s="193" customFormat="1" ht="24" x14ac:dyDescent="0.2">
      <c r="A633" s="270" t="s">
        <v>140</v>
      </c>
      <c r="B633" s="127" t="s">
        <v>426</v>
      </c>
      <c r="C633" s="127" t="s">
        <v>435</v>
      </c>
      <c r="D633" s="127" t="s">
        <v>76</v>
      </c>
      <c r="E633" s="127" t="s">
        <v>512</v>
      </c>
      <c r="F633" s="127" t="s">
        <v>467</v>
      </c>
      <c r="G633" s="128">
        <f>10495+15000</f>
        <v>25495</v>
      </c>
      <c r="H633" s="128">
        <f>10495+15000</f>
        <v>25495</v>
      </c>
    </row>
    <row r="634" spans="1:8" s="193" customFormat="1" ht="24" x14ac:dyDescent="0.2">
      <c r="A634" s="269" t="s">
        <v>160</v>
      </c>
      <c r="B634" s="132" t="s">
        <v>426</v>
      </c>
      <c r="C634" s="132" t="s">
        <v>435</v>
      </c>
      <c r="D634" s="132" t="s">
        <v>76</v>
      </c>
      <c r="E634" s="132" t="s">
        <v>683</v>
      </c>
      <c r="F634" s="132"/>
      <c r="G634" s="133">
        <f>G635</f>
        <v>2500</v>
      </c>
      <c r="H634" s="133">
        <f>H635</f>
        <v>2500</v>
      </c>
    </row>
    <row r="635" spans="1:8" s="193" customFormat="1" x14ac:dyDescent="0.2">
      <c r="A635" s="270" t="s">
        <v>303</v>
      </c>
      <c r="B635" s="127" t="s">
        <v>426</v>
      </c>
      <c r="C635" s="127" t="s">
        <v>435</v>
      </c>
      <c r="D635" s="127" t="s">
        <v>76</v>
      </c>
      <c r="E635" s="127" t="s">
        <v>683</v>
      </c>
      <c r="F635" s="127" t="s">
        <v>84</v>
      </c>
      <c r="G635" s="128">
        <f>G636</f>
        <v>2500</v>
      </c>
      <c r="H635" s="128">
        <f>H636</f>
        <v>2500</v>
      </c>
    </row>
    <row r="636" spans="1:8" s="193" customFormat="1" ht="24" x14ac:dyDescent="0.2">
      <c r="A636" s="270" t="s">
        <v>85</v>
      </c>
      <c r="B636" s="127" t="s">
        <v>426</v>
      </c>
      <c r="C636" s="127" t="s">
        <v>435</v>
      </c>
      <c r="D636" s="127" t="s">
        <v>76</v>
      </c>
      <c r="E636" s="127" t="s">
        <v>683</v>
      </c>
      <c r="F636" s="127" t="s">
        <v>86</v>
      </c>
      <c r="G636" s="128">
        <v>2500</v>
      </c>
      <c r="H636" s="128">
        <v>2500</v>
      </c>
    </row>
    <row r="637" spans="1:8" s="193" customFormat="1" x14ac:dyDescent="0.2">
      <c r="A637" s="266" t="s">
        <v>379</v>
      </c>
      <c r="B637" s="118" t="s">
        <v>426</v>
      </c>
      <c r="C637" s="118" t="s">
        <v>435</v>
      </c>
      <c r="D637" s="118" t="s">
        <v>496</v>
      </c>
      <c r="E637" s="118"/>
      <c r="F637" s="118"/>
      <c r="G637" s="119">
        <f>G638</f>
        <v>66804.399999999994</v>
      </c>
      <c r="H637" s="119">
        <f>H638</f>
        <v>59615</v>
      </c>
    </row>
    <row r="638" spans="1:8" s="193" customFormat="1" x14ac:dyDescent="0.2">
      <c r="A638" s="269" t="s">
        <v>380</v>
      </c>
      <c r="B638" s="132" t="s">
        <v>426</v>
      </c>
      <c r="C638" s="132" t="s">
        <v>435</v>
      </c>
      <c r="D638" s="132" t="s">
        <v>496</v>
      </c>
      <c r="E638" s="132"/>
      <c r="F638" s="132"/>
      <c r="G638" s="119">
        <f>G639</f>
        <v>66804.399999999994</v>
      </c>
      <c r="H638" s="119">
        <f>H639</f>
        <v>59615</v>
      </c>
    </row>
    <row r="639" spans="1:8" s="193" customFormat="1" ht="40.5" x14ac:dyDescent="0.25">
      <c r="A639" s="272" t="s">
        <v>713</v>
      </c>
      <c r="B639" s="121" t="s">
        <v>426</v>
      </c>
      <c r="C639" s="121" t="s">
        <v>435</v>
      </c>
      <c r="D639" s="121" t="s">
        <v>496</v>
      </c>
      <c r="E639" s="121" t="s">
        <v>244</v>
      </c>
      <c r="F639" s="132"/>
      <c r="G639" s="133">
        <f>G640+G650+G656+G659</f>
        <v>66804.399999999994</v>
      </c>
      <c r="H639" s="133">
        <f>H640+H650+H656+H659</f>
        <v>59615</v>
      </c>
    </row>
    <row r="640" spans="1:8" s="193" customFormat="1" ht="27" x14ac:dyDescent="0.25">
      <c r="A640" s="272" t="s">
        <v>126</v>
      </c>
      <c r="B640" s="121" t="s">
        <v>426</v>
      </c>
      <c r="C640" s="121" t="s">
        <v>435</v>
      </c>
      <c r="D640" s="121" t="s">
        <v>496</v>
      </c>
      <c r="E640" s="121" t="s">
        <v>249</v>
      </c>
      <c r="F640" s="132"/>
      <c r="G640" s="119">
        <f>G641+G644+G647</f>
        <v>10800</v>
      </c>
      <c r="H640" s="119">
        <f>H641+H644+H647</f>
        <v>9900</v>
      </c>
    </row>
    <row r="641" spans="1:8" s="193" customFormat="1" x14ac:dyDescent="0.2">
      <c r="A641" s="266" t="s">
        <v>672</v>
      </c>
      <c r="B641" s="118" t="s">
        <v>426</v>
      </c>
      <c r="C641" s="118" t="s">
        <v>435</v>
      </c>
      <c r="D641" s="118" t="s">
        <v>496</v>
      </c>
      <c r="E641" s="118" t="s">
        <v>673</v>
      </c>
      <c r="F641" s="127"/>
      <c r="G641" s="119">
        <f>G642</f>
        <v>8800</v>
      </c>
      <c r="H641" s="119">
        <f>H642</f>
        <v>7900</v>
      </c>
    </row>
    <row r="642" spans="1:8" s="193" customFormat="1" ht="24" x14ac:dyDescent="0.2">
      <c r="A642" s="270" t="s">
        <v>436</v>
      </c>
      <c r="B642" s="144">
        <v>609</v>
      </c>
      <c r="C642" s="145" t="s">
        <v>435</v>
      </c>
      <c r="D642" s="145" t="s">
        <v>496</v>
      </c>
      <c r="E642" s="127" t="s">
        <v>673</v>
      </c>
      <c r="F642" s="127" t="s">
        <v>437</v>
      </c>
      <c r="G642" s="128">
        <f>G643</f>
        <v>8800</v>
      </c>
      <c r="H642" s="128">
        <f>H643</f>
        <v>7900</v>
      </c>
    </row>
    <row r="643" spans="1:8" s="193" customFormat="1" x14ac:dyDescent="0.2">
      <c r="A643" s="270" t="s">
        <v>438</v>
      </c>
      <c r="B643" s="127" t="s">
        <v>426</v>
      </c>
      <c r="C643" s="127" t="s">
        <v>435</v>
      </c>
      <c r="D643" s="127" t="s">
        <v>496</v>
      </c>
      <c r="E643" s="127" t="s">
        <v>673</v>
      </c>
      <c r="F643" s="127" t="s">
        <v>439</v>
      </c>
      <c r="G643" s="128">
        <v>8800</v>
      </c>
      <c r="H643" s="128">
        <v>7900</v>
      </c>
    </row>
    <row r="644" spans="1:8" s="193" customFormat="1" ht="24" x14ac:dyDescent="0.2">
      <c r="A644" s="266" t="s">
        <v>831</v>
      </c>
      <c r="B644" s="118" t="s">
        <v>426</v>
      </c>
      <c r="C644" s="118" t="s">
        <v>435</v>
      </c>
      <c r="D644" s="118" t="s">
        <v>496</v>
      </c>
      <c r="E644" s="118" t="s">
        <v>832</v>
      </c>
      <c r="F644" s="118"/>
      <c r="G644" s="119">
        <f>G645</f>
        <v>1000</v>
      </c>
      <c r="H644" s="119">
        <f>H645</f>
        <v>1000</v>
      </c>
    </row>
    <row r="645" spans="1:8" s="193" customFormat="1" x14ac:dyDescent="0.2">
      <c r="A645" s="270" t="s">
        <v>303</v>
      </c>
      <c r="B645" s="127" t="s">
        <v>426</v>
      </c>
      <c r="C645" s="127" t="s">
        <v>435</v>
      </c>
      <c r="D645" s="127" t="s">
        <v>496</v>
      </c>
      <c r="E645" s="127" t="s">
        <v>832</v>
      </c>
      <c r="F645" s="127" t="s">
        <v>84</v>
      </c>
      <c r="G645" s="128">
        <f>G646</f>
        <v>1000</v>
      </c>
      <c r="H645" s="128">
        <f>H646</f>
        <v>1000</v>
      </c>
    </row>
    <row r="646" spans="1:8" s="193" customFormat="1" ht="24" x14ac:dyDescent="0.2">
      <c r="A646" s="270" t="s">
        <v>85</v>
      </c>
      <c r="B646" s="127" t="s">
        <v>426</v>
      </c>
      <c r="C646" s="127" t="s">
        <v>435</v>
      </c>
      <c r="D646" s="127" t="s">
        <v>496</v>
      </c>
      <c r="E646" s="127" t="s">
        <v>832</v>
      </c>
      <c r="F646" s="127" t="s">
        <v>86</v>
      </c>
      <c r="G646" s="128">
        <v>1000</v>
      </c>
      <c r="H646" s="128">
        <v>1000</v>
      </c>
    </row>
    <row r="647" spans="1:8" s="193" customFormat="1" x14ac:dyDescent="0.2">
      <c r="A647" s="266" t="s">
        <v>709</v>
      </c>
      <c r="B647" s="118" t="s">
        <v>426</v>
      </c>
      <c r="C647" s="118" t="s">
        <v>435</v>
      </c>
      <c r="D647" s="118" t="s">
        <v>496</v>
      </c>
      <c r="E647" s="118" t="s">
        <v>674</v>
      </c>
      <c r="F647" s="118"/>
      <c r="G647" s="119">
        <f>G648</f>
        <v>1000</v>
      </c>
      <c r="H647" s="119">
        <f>H648</f>
        <v>1000</v>
      </c>
    </row>
    <row r="648" spans="1:8" s="193" customFormat="1" x14ac:dyDescent="0.2">
      <c r="A648" s="270" t="s">
        <v>303</v>
      </c>
      <c r="B648" s="127" t="s">
        <v>426</v>
      </c>
      <c r="C648" s="127" t="s">
        <v>435</v>
      </c>
      <c r="D648" s="127" t="s">
        <v>496</v>
      </c>
      <c r="E648" s="127" t="s">
        <v>674</v>
      </c>
      <c r="F648" s="127" t="s">
        <v>84</v>
      </c>
      <c r="G648" s="128">
        <f>G649</f>
        <v>1000</v>
      </c>
      <c r="H648" s="128">
        <f>H649</f>
        <v>1000</v>
      </c>
    </row>
    <row r="649" spans="1:8" s="193" customFormat="1" ht="24" x14ac:dyDescent="0.2">
      <c r="A649" s="270" t="s">
        <v>85</v>
      </c>
      <c r="B649" s="127" t="s">
        <v>426</v>
      </c>
      <c r="C649" s="127" t="s">
        <v>435</v>
      </c>
      <c r="D649" s="127" t="s">
        <v>496</v>
      </c>
      <c r="E649" s="127" t="s">
        <v>674</v>
      </c>
      <c r="F649" s="127" t="s">
        <v>86</v>
      </c>
      <c r="G649" s="128">
        <v>1000</v>
      </c>
      <c r="H649" s="128">
        <v>1000</v>
      </c>
    </row>
    <row r="650" spans="1:8" s="193" customFormat="1" ht="24" x14ac:dyDescent="0.2">
      <c r="A650" s="266" t="s">
        <v>663</v>
      </c>
      <c r="B650" s="118" t="s">
        <v>426</v>
      </c>
      <c r="C650" s="118" t="s">
        <v>435</v>
      </c>
      <c r="D650" s="118" t="s">
        <v>496</v>
      </c>
      <c r="E650" s="118" t="s">
        <v>153</v>
      </c>
      <c r="F650" s="127"/>
      <c r="G650" s="119">
        <f>G651</f>
        <v>38804.400000000001</v>
      </c>
      <c r="H650" s="119">
        <f>H651</f>
        <v>38015</v>
      </c>
    </row>
    <row r="651" spans="1:8" s="193" customFormat="1" ht="24" x14ac:dyDescent="0.2">
      <c r="A651" s="269" t="s">
        <v>664</v>
      </c>
      <c r="B651" s="132" t="s">
        <v>426</v>
      </c>
      <c r="C651" s="132" t="s">
        <v>435</v>
      </c>
      <c r="D651" s="132" t="s">
        <v>496</v>
      </c>
      <c r="E651" s="132" t="s">
        <v>675</v>
      </c>
      <c r="F651" s="146"/>
      <c r="G651" s="133">
        <f>G652+G654</f>
        <v>38804.400000000001</v>
      </c>
      <c r="H651" s="133">
        <f>H652+H654</f>
        <v>38015</v>
      </c>
    </row>
    <row r="652" spans="1:8" s="193" customFormat="1" x14ac:dyDescent="0.2">
      <c r="A652" s="270" t="s">
        <v>303</v>
      </c>
      <c r="B652" s="127" t="s">
        <v>426</v>
      </c>
      <c r="C652" s="127" t="s">
        <v>435</v>
      </c>
      <c r="D652" s="127" t="s">
        <v>496</v>
      </c>
      <c r="E652" s="127" t="s">
        <v>675</v>
      </c>
      <c r="F652" s="127" t="s">
        <v>84</v>
      </c>
      <c r="G652" s="128">
        <f>G653</f>
        <v>19500</v>
      </c>
      <c r="H652" s="128">
        <f>H653</f>
        <v>18100</v>
      </c>
    </row>
    <row r="653" spans="1:8" s="193" customFormat="1" ht="24" x14ac:dyDescent="0.2">
      <c r="A653" s="270" t="s">
        <v>85</v>
      </c>
      <c r="B653" s="127" t="s">
        <v>426</v>
      </c>
      <c r="C653" s="127" t="s">
        <v>435</v>
      </c>
      <c r="D653" s="127" t="s">
        <v>496</v>
      </c>
      <c r="E653" s="127" t="s">
        <v>675</v>
      </c>
      <c r="F653" s="127" t="s">
        <v>86</v>
      </c>
      <c r="G653" s="128">
        <v>19500</v>
      </c>
      <c r="H653" s="128">
        <v>18100</v>
      </c>
    </row>
    <row r="654" spans="1:8" s="193" customFormat="1" ht="24" x14ac:dyDescent="0.2">
      <c r="A654" s="270" t="s">
        <v>436</v>
      </c>
      <c r="B654" s="144">
        <v>609</v>
      </c>
      <c r="C654" s="145" t="s">
        <v>435</v>
      </c>
      <c r="D654" s="145" t="s">
        <v>496</v>
      </c>
      <c r="E654" s="127" t="s">
        <v>675</v>
      </c>
      <c r="F654" s="127" t="s">
        <v>437</v>
      </c>
      <c r="G654" s="128">
        <f>G655</f>
        <v>19304.400000000001</v>
      </c>
      <c r="H654" s="128">
        <f>H655</f>
        <v>19915</v>
      </c>
    </row>
    <row r="655" spans="1:8" s="193" customFormat="1" x14ac:dyDescent="0.2">
      <c r="A655" s="270" t="s">
        <v>438</v>
      </c>
      <c r="B655" s="127" t="s">
        <v>426</v>
      </c>
      <c r="C655" s="127" t="s">
        <v>435</v>
      </c>
      <c r="D655" s="127" t="s">
        <v>496</v>
      </c>
      <c r="E655" s="127" t="s">
        <v>675</v>
      </c>
      <c r="F655" s="127" t="s">
        <v>439</v>
      </c>
      <c r="G655" s="128">
        <f>31500-12195.6</f>
        <v>19304.400000000001</v>
      </c>
      <c r="H655" s="128">
        <f>29915-10000</f>
        <v>19915</v>
      </c>
    </row>
    <row r="656" spans="1:8" s="193" customFormat="1" ht="24" x14ac:dyDescent="0.2">
      <c r="A656" s="266" t="s">
        <v>154</v>
      </c>
      <c r="B656" s="118" t="s">
        <v>426</v>
      </c>
      <c r="C656" s="118" t="s">
        <v>435</v>
      </c>
      <c r="D656" s="118" t="s">
        <v>496</v>
      </c>
      <c r="E656" s="118" t="s">
        <v>680</v>
      </c>
      <c r="F656" s="118"/>
      <c r="G656" s="119">
        <f>G657</f>
        <v>12200</v>
      </c>
      <c r="H656" s="119">
        <f>H657</f>
        <v>6700</v>
      </c>
    </row>
    <row r="657" spans="1:8" s="193" customFormat="1" x14ac:dyDescent="0.2">
      <c r="A657" s="270" t="s">
        <v>303</v>
      </c>
      <c r="B657" s="127" t="s">
        <v>426</v>
      </c>
      <c r="C657" s="127" t="s">
        <v>435</v>
      </c>
      <c r="D657" s="127" t="s">
        <v>496</v>
      </c>
      <c r="E657" s="127" t="s">
        <v>680</v>
      </c>
      <c r="F657" s="127" t="s">
        <v>84</v>
      </c>
      <c r="G657" s="128">
        <f>G658</f>
        <v>12200</v>
      </c>
      <c r="H657" s="128">
        <f>H658</f>
        <v>6700</v>
      </c>
    </row>
    <row r="658" spans="1:8" s="193" customFormat="1" ht="24" x14ac:dyDescent="0.2">
      <c r="A658" s="270" t="s">
        <v>85</v>
      </c>
      <c r="B658" s="127" t="s">
        <v>426</v>
      </c>
      <c r="C658" s="127" t="s">
        <v>435</v>
      </c>
      <c r="D658" s="127" t="s">
        <v>496</v>
      </c>
      <c r="E658" s="127" t="s">
        <v>680</v>
      </c>
      <c r="F658" s="127" t="s">
        <v>86</v>
      </c>
      <c r="G658" s="128">
        <v>12200</v>
      </c>
      <c r="H658" s="128">
        <v>6700</v>
      </c>
    </row>
    <row r="659" spans="1:8" s="193" customFormat="1" ht="24" x14ac:dyDescent="0.2">
      <c r="A659" s="266" t="s">
        <v>453</v>
      </c>
      <c r="B659" s="118" t="s">
        <v>455</v>
      </c>
      <c r="C659" s="118" t="s">
        <v>435</v>
      </c>
      <c r="D659" s="118" t="s">
        <v>496</v>
      </c>
      <c r="E659" s="118" t="s">
        <v>127</v>
      </c>
      <c r="F659" s="118"/>
      <c r="G659" s="119">
        <f t="shared" ref="G659:H661" si="30">G660</f>
        <v>5000</v>
      </c>
      <c r="H659" s="119">
        <f t="shared" si="30"/>
        <v>5000</v>
      </c>
    </row>
    <row r="660" spans="1:8" s="193" customFormat="1" ht="24" x14ac:dyDescent="0.2">
      <c r="A660" s="269" t="s">
        <v>686</v>
      </c>
      <c r="B660" s="132" t="s">
        <v>426</v>
      </c>
      <c r="C660" s="132" t="s">
        <v>435</v>
      </c>
      <c r="D660" s="132" t="s">
        <v>496</v>
      </c>
      <c r="E660" s="132" t="s">
        <v>687</v>
      </c>
      <c r="F660" s="132"/>
      <c r="G660" s="133">
        <f t="shared" si="30"/>
        <v>5000</v>
      </c>
      <c r="H660" s="133">
        <f t="shared" si="30"/>
        <v>5000</v>
      </c>
    </row>
    <row r="661" spans="1:8" s="193" customFormat="1" x14ac:dyDescent="0.2">
      <c r="A661" s="270" t="s">
        <v>303</v>
      </c>
      <c r="B661" s="127" t="s">
        <v>426</v>
      </c>
      <c r="C661" s="127" t="s">
        <v>435</v>
      </c>
      <c r="D661" s="127" t="s">
        <v>496</v>
      </c>
      <c r="E661" s="127" t="s">
        <v>687</v>
      </c>
      <c r="F661" s="127" t="s">
        <v>84</v>
      </c>
      <c r="G661" s="128">
        <f t="shared" si="30"/>
        <v>5000</v>
      </c>
      <c r="H661" s="128">
        <f t="shared" si="30"/>
        <v>5000</v>
      </c>
    </row>
    <row r="662" spans="1:8" s="193" customFormat="1" ht="24" x14ac:dyDescent="0.2">
      <c r="A662" s="270" t="s">
        <v>85</v>
      </c>
      <c r="B662" s="127" t="s">
        <v>426</v>
      </c>
      <c r="C662" s="127" t="s">
        <v>435</v>
      </c>
      <c r="D662" s="127" t="s">
        <v>496</v>
      </c>
      <c r="E662" s="127" t="s">
        <v>687</v>
      </c>
      <c r="F662" s="127" t="s">
        <v>86</v>
      </c>
      <c r="G662" s="128">
        <v>5000</v>
      </c>
      <c r="H662" s="128">
        <v>5000</v>
      </c>
    </row>
    <row r="663" spans="1:8" s="193" customFormat="1" x14ac:dyDescent="0.2">
      <c r="A663" s="266" t="s">
        <v>381</v>
      </c>
      <c r="B663" s="118" t="s">
        <v>426</v>
      </c>
      <c r="C663" s="118" t="s">
        <v>435</v>
      </c>
      <c r="D663" s="118" t="s">
        <v>488</v>
      </c>
      <c r="E663" s="118"/>
      <c r="F663" s="118"/>
      <c r="G663" s="119">
        <f>G664</f>
        <v>146857.79999999999</v>
      </c>
      <c r="H663" s="119">
        <f>H664</f>
        <v>146385</v>
      </c>
    </row>
    <row r="664" spans="1:8" s="193" customFormat="1" ht="40.5" x14ac:dyDescent="0.25">
      <c r="A664" s="272" t="s">
        <v>713</v>
      </c>
      <c r="B664" s="121" t="s">
        <v>426</v>
      </c>
      <c r="C664" s="121" t="s">
        <v>435</v>
      </c>
      <c r="D664" s="121" t="s">
        <v>488</v>
      </c>
      <c r="E664" s="121" t="s">
        <v>244</v>
      </c>
      <c r="F664" s="121"/>
      <c r="G664" s="133">
        <f>G665</f>
        <v>146857.79999999999</v>
      </c>
      <c r="H664" s="133">
        <f>H665</f>
        <v>146385</v>
      </c>
    </row>
    <row r="665" spans="1:8" s="193" customFormat="1" ht="24" x14ac:dyDescent="0.2">
      <c r="A665" s="266" t="s">
        <v>453</v>
      </c>
      <c r="B665" s="118" t="s">
        <v>455</v>
      </c>
      <c r="C665" s="118" t="s">
        <v>435</v>
      </c>
      <c r="D665" s="118" t="s">
        <v>488</v>
      </c>
      <c r="E665" s="118" t="s">
        <v>127</v>
      </c>
      <c r="F665" s="118"/>
      <c r="G665" s="119">
        <f>G666+G669+G672</f>
        <v>146857.79999999999</v>
      </c>
      <c r="H665" s="119">
        <f>H666+H669+H672</f>
        <v>146385</v>
      </c>
    </row>
    <row r="666" spans="1:8" s="193" customFormat="1" ht="24" x14ac:dyDescent="0.2">
      <c r="A666" s="269" t="s">
        <v>60</v>
      </c>
      <c r="B666" s="132" t="s">
        <v>455</v>
      </c>
      <c r="C666" s="132" t="s">
        <v>435</v>
      </c>
      <c r="D666" s="132" t="s">
        <v>488</v>
      </c>
      <c r="E666" s="132" t="s">
        <v>681</v>
      </c>
      <c r="F666" s="146"/>
      <c r="G666" s="133">
        <f>G667</f>
        <v>22385</v>
      </c>
      <c r="H666" s="133">
        <f>H667</f>
        <v>22385</v>
      </c>
    </row>
    <row r="667" spans="1:8" s="193" customFormat="1" ht="24" x14ac:dyDescent="0.2">
      <c r="A667" s="270" t="s">
        <v>104</v>
      </c>
      <c r="B667" s="127" t="s">
        <v>426</v>
      </c>
      <c r="C667" s="127" t="s">
        <v>435</v>
      </c>
      <c r="D667" s="127" t="s">
        <v>488</v>
      </c>
      <c r="E667" s="127" t="s">
        <v>681</v>
      </c>
      <c r="F667" s="127" t="s">
        <v>410</v>
      </c>
      <c r="G667" s="128">
        <f>G668</f>
        <v>22385</v>
      </c>
      <c r="H667" s="128">
        <f>H668</f>
        <v>22385</v>
      </c>
    </row>
    <row r="668" spans="1:8" s="193" customFormat="1" x14ac:dyDescent="0.2">
      <c r="A668" s="270" t="s">
        <v>105</v>
      </c>
      <c r="B668" s="127" t="s">
        <v>426</v>
      </c>
      <c r="C668" s="127" t="s">
        <v>435</v>
      </c>
      <c r="D668" s="127" t="s">
        <v>488</v>
      </c>
      <c r="E668" s="127" t="s">
        <v>681</v>
      </c>
      <c r="F668" s="127" t="s">
        <v>428</v>
      </c>
      <c r="G668" s="128">
        <v>22385</v>
      </c>
      <c r="H668" s="128">
        <v>22385</v>
      </c>
    </row>
    <row r="669" spans="1:8" s="193" customFormat="1" ht="48" x14ac:dyDescent="0.2">
      <c r="A669" s="277" t="s">
        <v>360</v>
      </c>
      <c r="B669" s="132" t="s">
        <v>426</v>
      </c>
      <c r="C669" s="132" t="s">
        <v>435</v>
      </c>
      <c r="D669" s="132" t="s">
        <v>488</v>
      </c>
      <c r="E669" s="132" t="s">
        <v>684</v>
      </c>
      <c r="F669" s="132"/>
      <c r="G669" s="133">
        <f>G670</f>
        <v>34000</v>
      </c>
      <c r="H669" s="133">
        <f>H670</f>
        <v>34000</v>
      </c>
    </row>
    <row r="670" spans="1:8" s="193" customFormat="1" x14ac:dyDescent="0.2">
      <c r="A670" s="270" t="s">
        <v>87</v>
      </c>
      <c r="B670" s="127" t="s">
        <v>426</v>
      </c>
      <c r="C670" s="127" t="s">
        <v>435</v>
      </c>
      <c r="D670" s="127" t="s">
        <v>488</v>
      </c>
      <c r="E670" s="127" t="s">
        <v>684</v>
      </c>
      <c r="F670" s="127" t="s">
        <v>88</v>
      </c>
      <c r="G670" s="128">
        <f>G671</f>
        <v>34000</v>
      </c>
      <c r="H670" s="128">
        <f>H671</f>
        <v>34000</v>
      </c>
    </row>
    <row r="671" spans="1:8" s="193" customFormat="1" ht="24" x14ac:dyDescent="0.2">
      <c r="A671" s="270" t="s">
        <v>518</v>
      </c>
      <c r="B671" s="127" t="s">
        <v>426</v>
      </c>
      <c r="C671" s="127" t="s">
        <v>435</v>
      </c>
      <c r="D671" s="127" t="s">
        <v>488</v>
      </c>
      <c r="E671" s="127" t="s">
        <v>684</v>
      </c>
      <c r="F671" s="127" t="s">
        <v>433</v>
      </c>
      <c r="G671" s="128">
        <v>34000</v>
      </c>
      <c r="H671" s="128">
        <v>34000</v>
      </c>
    </row>
    <row r="672" spans="1:8" s="193" customFormat="1" x14ac:dyDescent="0.2">
      <c r="A672" s="269" t="s">
        <v>250</v>
      </c>
      <c r="B672" s="132" t="s">
        <v>426</v>
      </c>
      <c r="C672" s="132" t="s">
        <v>435</v>
      </c>
      <c r="D672" s="132" t="s">
        <v>488</v>
      </c>
      <c r="E672" s="132" t="s">
        <v>685</v>
      </c>
      <c r="F672" s="132"/>
      <c r="G672" s="133">
        <f>G673</f>
        <v>90472.8</v>
      </c>
      <c r="H672" s="133">
        <f>H673</f>
        <v>90000</v>
      </c>
    </row>
    <row r="673" spans="1:8" s="193" customFormat="1" x14ac:dyDescent="0.2">
      <c r="A673" s="270" t="s">
        <v>303</v>
      </c>
      <c r="B673" s="127" t="s">
        <v>426</v>
      </c>
      <c r="C673" s="127" t="s">
        <v>435</v>
      </c>
      <c r="D673" s="127" t="s">
        <v>488</v>
      </c>
      <c r="E673" s="127" t="s">
        <v>685</v>
      </c>
      <c r="F673" s="127" t="s">
        <v>84</v>
      </c>
      <c r="G673" s="128">
        <f>G674</f>
        <v>90472.8</v>
      </c>
      <c r="H673" s="128">
        <f>H674</f>
        <v>90000</v>
      </c>
    </row>
    <row r="674" spans="1:8" s="193" customFormat="1" ht="24" x14ac:dyDescent="0.2">
      <c r="A674" s="270" t="s">
        <v>85</v>
      </c>
      <c r="B674" s="127" t="s">
        <v>426</v>
      </c>
      <c r="C674" s="127" t="s">
        <v>435</v>
      </c>
      <c r="D674" s="127" t="s">
        <v>488</v>
      </c>
      <c r="E674" s="127" t="s">
        <v>685</v>
      </c>
      <c r="F674" s="127" t="s">
        <v>86</v>
      </c>
      <c r="G674" s="128">
        <v>90472.8</v>
      </c>
      <c r="H674" s="128">
        <f>95000-5000</f>
        <v>90000</v>
      </c>
    </row>
    <row r="675" spans="1:8" s="193" customFormat="1" x14ac:dyDescent="0.2">
      <c r="A675" s="266" t="s">
        <v>382</v>
      </c>
      <c r="B675" s="118" t="s">
        <v>426</v>
      </c>
      <c r="C675" s="118" t="s">
        <v>435</v>
      </c>
      <c r="D675" s="118" t="s">
        <v>435</v>
      </c>
      <c r="E675" s="118"/>
      <c r="F675" s="118"/>
      <c r="G675" s="119">
        <f>G676</f>
        <v>21778.2</v>
      </c>
      <c r="H675" s="119">
        <f>H676</f>
        <v>21778.2</v>
      </c>
    </row>
    <row r="676" spans="1:8" s="193" customFormat="1" ht="40.5" x14ac:dyDescent="0.25">
      <c r="A676" s="272" t="s">
        <v>713</v>
      </c>
      <c r="B676" s="121" t="s">
        <v>426</v>
      </c>
      <c r="C676" s="121" t="s">
        <v>435</v>
      </c>
      <c r="D676" s="121" t="s">
        <v>435</v>
      </c>
      <c r="E676" s="121" t="s">
        <v>244</v>
      </c>
      <c r="F676" s="121"/>
      <c r="G676" s="133">
        <f>G677+G688</f>
        <v>21778.2</v>
      </c>
      <c r="H676" s="133">
        <f>H677+H688</f>
        <v>21778.2</v>
      </c>
    </row>
    <row r="677" spans="1:8" s="193" customFormat="1" ht="24" x14ac:dyDescent="0.2">
      <c r="A677" s="266" t="s">
        <v>453</v>
      </c>
      <c r="B677" s="118" t="s">
        <v>426</v>
      </c>
      <c r="C677" s="118" t="s">
        <v>435</v>
      </c>
      <c r="D677" s="118" t="s">
        <v>435</v>
      </c>
      <c r="E677" s="118" t="s">
        <v>127</v>
      </c>
      <c r="F677" s="127"/>
      <c r="G677" s="119">
        <f>G678</f>
        <v>14850</v>
      </c>
      <c r="H677" s="119">
        <f>H678</f>
        <v>14850</v>
      </c>
    </row>
    <row r="678" spans="1:8" s="193" customFormat="1" ht="24" x14ac:dyDescent="0.2">
      <c r="A678" s="266" t="s">
        <v>252</v>
      </c>
      <c r="B678" s="118" t="s">
        <v>426</v>
      </c>
      <c r="C678" s="118" t="s">
        <v>435</v>
      </c>
      <c r="D678" s="118" t="s">
        <v>435</v>
      </c>
      <c r="E678" s="118" t="s">
        <v>127</v>
      </c>
      <c r="F678" s="127"/>
      <c r="G678" s="119">
        <f>G679</f>
        <v>14850</v>
      </c>
      <c r="H678" s="119">
        <f>H679</f>
        <v>14850</v>
      </c>
    </row>
    <row r="679" spans="1:8" s="193" customFormat="1" ht="36" x14ac:dyDescent="0.2">
      <c r="A679" s="269" t="s">
        <v>412</v>
      </c>
      <c r="B679" s="132" t="s">
        <v>426</v>
      </c>
      <c r="C679" s="132" t="s">
        <v>435</v>
      </c>
      <c r="D679" s="132" t="s">
        <v>435</v>
      </c>
      <c r="E679" s="132" t="s">
        <v>127</v>
      </c>
      <c r="F679" s="132"/>
      <c r="G679" s="133">
        <f>G680+G683</f>
        <v>14850</v>
      </c>
      <c r="H679" s="133">
        <f>H680+H683</f>
        <v>14850</v>
      </c>
    </row>
    <row r="680" spans="1:8" s="193" customFormat="1" ht="24" x14ac:dyDescent="0.2">
      <c r="A680" s="268" t="s">
        <v>394</v>
      </c>
      <c r="B680" s="118" t="s">
        <v>426</v>
      </c>
      <c r="C680" s="118" t="s">
        <v>435</v>
      </c>
      <c r="D680" s="118" t="s">
        <v>435</v>
      </c>
      <c r="E680" s="118" t="s">
        <v>513</v>
      </c>
      <c r="F680" s="118"/>
      <c r="G680" s="119">
        <f>G681</f>
        <v>13650</v>
      </c>
      <c r="H680" s="119">
        <f>H681</f>
        <v>13650</v>
      </c>
    </row>
    <row r="681" spans="1:8" s="193" customFormat="1" ht="36" x14ac:dyDescent="0.2">
      <c r="A681" s="270" t="s">
        <v>79</v>
      </c>
      <c r="B681" s="127" t="s">
        <v>426</v>
      </c>
      <c r="C681" s="127" t="s">
        <v>435</v>
      </c>
      <c r="D681" s="127" t="s">
        <v>435</v>
      </c>
      <c r="E681" s="127" t="s">
        <v>513</v>
      </c>
      <c r="F681" s="127" t="s">
        <v>80</v>
      </c>
      <c r="G681" s="128">
        <f>G682</f>
        <v>13650</v>
      </c>
      <c r="H681" s="128">
        <f>H682</f>
        <v>13650</v>
      </c>
    </row>
    <row r="682" spans="1:8" s="193" customFormat="1" x14ac:dyDescent="0.2">
      <c r="A682" s="270" t="s">
        <v>81</v>
      </c>
      <c r="B682" s="127" t="s">
        <v>426</v>
      </c>
      <c r="C682" s="127" t="s">
        <v>435</v>
      </c>
      <c r="D682" s="127" t="s">
        <v>435</v>
      </c>
      <c r="E682" s="127" t="s">
        <v>513</v>
      </c>
      <c r="F682" s="127" t="s">
        <v>82</v>
      </c>
      <c r="G682" s="128">
        <f>10430+100+3120</f>
        <v>13650</v>
      </c>
      <c r="H682" s="128">
        <f>10430+100+3120</f>
        <v>13650</v>
      </c>
    </row>
    <row r="683" spans="1:8" s="193" customFormat="1" x14ac:dyDescent="0.2">
      <c r="A683" s="266" t="s">
        <v>83</v>
      </c>
      <c r="B683" s="118" t="s">
        <v>426</v>
      </c>
      <c r="C683" s="118" t="s">
        <v>435</v>
      </c>
      <c r="D683" s="118" t="s">
        <v>435</v>
      </c>
      <c r="E683" s="118" t="s">
        <v>514</v>
      </c>
      <c r="F683" s="118"/>
      <c r="G683" s="119">
        <f>G684+G686</f>
        <v>1200</v>
      </c>
      <c r="H683" s="119">
        <f>H684+H686</f>
        <v>1200</v>
      </c>
    </row>
    <row r="684" spans="1:8" s="193" customFormat="1" x14ac:dyDescent="0.2">
      <c r="A684" s="270" t="s">
        <v>303</v>
      </c>
      <c r="B684" s="127" t="s">
        <v>426</v>
      </c>
      <c r="C684" s="127" t="s">
        <v>435</v>
      </c>
      <c r="D684" s="127" t="s">
        <v>435</v>
      </c>
      <c r="E684" s="127" t="s">
        <v>514</v>
      </c>
      <c r="F684" s="127" t="s">
        <v>84</v>
      </c>
      <c r="G684" s="128">
        <f>G685</f>
        <v>1170</v>
      </c>
      <c r="H684" s="128">
        <f>H685</f>
        <v>1170</v>
      </c>
    </row>
    <row r="685" spans="1:8" s="193" customFormat="1" ht="24" x14ac:dyDescent="0.2">
      <c r="A685" s="270" t="s">
        <v>85</v>
      </c>
      <c r="B685" s="127" t="s">
        <v>426</v>
      </c>
      <c r="C685" s="127" t="s">
        <v>435</v>
      </c>
      <c r="D685" s="127" t="s">
        <v>435</v>
      </c>
      <c r="E685" s="127" t="s">
        <v>514</v>
      </c>
      <c r="F685" s="127" t="s">
        <v>86</v>
      </c>
      <c r="G685" s="128">
        <f>270+150+350+70+330</f>
        <v>1170</v>
      </c>
      <c r="H685" s="128">
        <f>270+150+350+70+330</f>
        <v>1170</v>
      </c>
    </row>
    <row r="686" spans="1:8" s="193" customFormat="1" x14ac:dyDescent="0.2">
      <c r="A686" s="270" t="s">
        <v>87</v>
      </c>
      <c r="B686" s="127" t="s">
        <v>426</v>
      </c>
      <c r="C686" s="127" t="s">
        <v>435</v>
      </c>
      <c r="D686" s="127" t="s">
        <v>435</v>
      </c>
      <c r="E686" s="127" t="s">
        <v>514</v>
      </c>
      <c r="F686" s="127" t="s">
        <v>88</v>
      </c>
      <c r="G686" s="128">
        <f>G687</f>
        <v>30</v>
      </c>
      <c r="H686" s="128">
        <f>H687</f>
        <v>30</v>
      </c>
    </row>
    <row r="687" spans="1:8" s="193" customFormat="1" x14ac:dyDescent="0.2">
      <c r="A687" s="270" t="s">
        <v>519</v>
      </c>
      <c r="B687" s="127" t="s">
        <v>426</v>
      </c>
      <c r="C687" s="127" t="s">
        <v>435</v>
      </c>
      <c r="D687" s="127" t="s">
        <v>435</v>
      </c>
      <c r="E687" s="127" t="s">
        <v>514</v>
      </c>
      <c r="F687" s="127" t="s">
        <v>89</v>
      </c>
      <c r="G687" s="128">
        <v>30</v>
      </c>
      <c r="H687" s="128">
        <v>30</v>
      </c>
    </row>
    <row r="688" spans="1:8" s="193" customFormat="1" ht="24" x14ac:dyDescent="0.2">
      <c r="A688" s="169" t="s">
        <v>61</v>
      </c>
      <c r="B688" s="118" t="s">
        <v>426</v>
      </c>
      <c r="C688" s="118" t="s">
        <v>435</v>
      </c>
      <c r="D688" s="118" t="s">
        <v>435</v>
      </c>
      <c r="E688" s="149" t="s">
        <v>682</v>
      </c>
      <c r="F688" s="118"/>
      <c r="G688" s="119">
        <f>G689</f>
        <v>6928.2</v>
      </c>
      <c r="H688" s="119">
        <f>H689</f>
        <v>6928.2</v>
      </c>
    </row>
    <row r="689" spans="1:8" s="193" customFormat="1" x14ac:dyDescent="0.2">
      <c r="A689" s="271" t="s">
        <v>490</v>
      </c>
      <c r="B689" s="146" t="s">
        <v>426</v>
      </c>
      <c r="C689" s="146" t="s">
        <v>435</v>
      </c>
      <c r="D689" s="146" t="s">
        <v>435</v>
      </c>
      <c r="E689" s="146" t="s">
        <v>682</v>
      </c>
      <c r="F689" s="146"/>
      <c r="G689" s="151">
        <f>G690+G692+G694</f>
        <v>6928.2</v>
      </c>
      <c r="H689" s="151">
        <f>H690+H692+H694</f>
        <v>6928.2</v>
      </c>
    </row>
    <row r="690" spans="1:8" s="193" customFormat="1" ht="36" x14ac:dyDescent="0.2">
      <c r="A690" s="270" t="s">
        <v>79</v>
      </c>
      <c r="B690" s="127" t="s">
        <v>426</v>
      </c>
      <c r="C690" s="127" t="s">
        <v>435</v>
      </c>
      <c r="D690" s="127" t="s">
        <v>435</v>
      </c>
      <c r="E690" s="127" t="s">
        <v>682</v>
      </c>
      <c r="F690" s="127" t="s">
        <v>80</v>
      </c>
      <c r="G690" s="128">
        <f>G691</f>
        <v>5126</v>
      </c>
      <c r="H690" s="128">
        <f>H691</f>
        <v>5126</v>
      </c>
    </row>
    <row r="691" spans="1:8" s="193" customFormat="1" x14ac:dyDescent="0.2">
      <c r="A691" s="270" t="s">
        <v>491</v>
      </c>
      <c r="B691" s="127" t="s">
        <v>426</v>
      </c>
      <c r="C691" s="127" t="s">
        <v>435</v>
      </c>
      <c r="D691" s="127" t="s">
        <v>435</v>
      </c>
      <c r="E691" s="127" t="s">
        <v>682</v>
      </c>
      <c r="F691" s="127" t="s">
        <v>492</v>
      </c>
      <c r="G691" s="128">
        <f>2816+850+1120+340</f>
        <v>5126</v>
      </c>
      <c r="H691" s="128">
        <f>2816+850+1120+340</f>
        <v>5126</v>
      </c>
    </row>
    <row r="692" spans="1:8" s="193" customFormat="1" x14ac:dyDescent="0.2">
      <c r="A692" s="270" t="s">
        <v>303</v>
      </c>
      <c r="B692" s="127" t="s">
        <v>426</v>
      </c>
      <c r="C692" s="127" t="s">
        <v>435</v>
      </c>
      <c r="D692" s="127" t="s">
        <v>435</v>
      </c>
      <c r="E692" s="127" t="s">
        <v>682</v>
      </c>
      <c r="F692" s="127" t="s">
        <v>84</v>
      </c>
      <c r="G692" s="128">
        <f>G693</f>
        <v>1273.2</v>
      </c>
      <c r="H692" s="128">
        <f>H693</f>
        <v>1273.2</v>
      </c>
    </row>
    <row r="693" spans="1:8" s="193" customFormat="1" ht="24" x14ac:dyDescent="0.2">
      <c r="A693" s="270" t="s">
        <v>85</v>
      </c>
      <c r="B693" s="127" t="s">
        <v>426</v>
      </c>
      <c r="C693" s="127" t="s">
        <v>435</v>
      </c>
      <c r="D693" s="127" t="s">
        <v>435</v>
      </c>
      <c r="E693" s="127" t="s">
        <v>682</v>
      </c>
      <c r="F693" s="127" t="s">
        <v>86</v>
      </c>
      <c r="G693" s="128">
        <f>78.7+69+120+194.5+20+3+80+30+30+648</f>
        <v>1273.2</v>
      </c>
      <c r="H693" s="128">
        <f>78.7+69+120+194.5+20+3+80+30+30+648</f>
        <v>1273.2</v>
      </c>
    </row>
    <row r="694" spans="1:8" s="193" customFormat="1" x14ac:dyDescent="0.2">
      <c r="A694" s="270" t="s">
        <v>87</v>
      </c>
      <c r="B694" s="127" t="s">
        <v>426</v>
      </c>
      <c r="C694" s="127" t="s">
        <v>435</v>
      </c>
      <c r="D694" s="127" t="s">
        <v>435</v>
      </c>
      <c r="E694" s="127" t="s">
        <v>682</v>
      </c>
      <c r="F694" s="127" t="s">
        <v>88</v>
      </c>
      <c r="G694" s="128">
        <f>G695</f>
        <v>529</v>
      </c>
      <c r="H694" s="128">
        <f>H695</f>
        <v>529</v>
      </c>
    </row>
    <row r="695" spans="1:8" s="193" customFormat="1" x14ac:dyDescent="0.2">
      <c r="A695" s="270" t="s">
        <v>519</v>
      </c>
      <c r="B695" s="127" t="s">
        <v>426</v>
      </c>
      <c r="C695" s="127" t="s">
        <v>435</v>
      </c>
      <c r="D695" s="127" t="s">
        <v>435</v>
      </c>
      <c r="E695" s="127" t="s">
        <v>682</v>
      </c>
      <c r="F695" s="127" t="s">
        <v>89</v>
      </c>
      <c r="G695" s="128">
        <f>520+9</f>
        <v>529</v>
      </c>
      <c r="H695" s="128">
        <f>520+9</f>
        <v>529</v>
      </c>
    </row>
    <row r="696" spans="1:8" s="193" customFormat="1" ht="31.5" x14ac:dyDescent="0.25">
      <c r="A696" s="265" t="s">
        <v>427</v>
      </c>
      <c r="B696" s="123" t="s">
        <v>428</v>
      </c>
      <c r="C696" s="124"/>
      <c r="D696" s="124"/>
      <c r="E696" s="123"/>
      <c r="F696" s="123"/>
      <c r="G696" s="125">
        <f>G697+G714</f>
        <v>132579.6</v>
      </c>
      <c r="H696" s="125">
        <f>H697+H714</f>
        <v>132579.6</v>
      </c>
    </row>
    <row r="697" spans="1:8" s="193" customFormat="1" x14ac:dyDescent="0.2">
      <c r="A697" s="266" t="s">
        <v>115</v>
      </c>
      <c r="B697" s="118" t="s">
        <v>428</v>
      </c>
      <c r="C697" s="118" t="s">
        <v>76</v>
      </c>
      <c r="D697" s="118" t="s">
        <v>77</v>
      </c>
      <c r="E697" s="118"/>
      <c r="F697" s="118"/>
      <c r="G697" s="119">
        <f>G698+G709</f>
        <v>17579.599999999999</v>
      </c>
      <c r="H697" s="119">
        <f>H698+H709</f>
        <v>17579.599999999999</v>
      </c>
    </row>
    <row r="698" spans="1:8" s="193" customFormat="1" ht="24" x14ac:dyDescent="0.2">
      <c r="A698" s="266" t="s">
        <v>317</v>
      </c>
      <c r="B698" s="118" t="s">
        <v>428</v>
      </c>
      <c r="C698" s="118" t="s">
        <v>76</v>
      </c>
      <c r="D698" s="118" t="s">
        <v>304</v>
      </c>
      <c r="E698" s="118"/>
      <c r="F698" s="118"/>
      <c r="G698" s="119">
        <f>G699</f>
        <v>16579.599999999999</v>
      </c>
      <c r="H698" s="119">
        <f>H699</f>
        <v>16579.599999999999</v>
      </c>
    </row>
    <row r="699" spans="1:8" s="193" customFormat="1" ht="24" x14ac:dyDescent="0.2">
      <c r="A699" s="267" t="s">
        <v>328</v>
      </c>
      <c r="B699" s="132" t="s">
        <v>428</v>
      </c>
      <c r="C699" s="132" t="s">
        <v>76</v>
      </c>
      <c r="D699" s="132" t="s">
        <v>304</v>
      </c>
      <c r="E699" s="132" t="s">
        <v>216</v>
      </c>
      <c r="F699" s="174"/>
      <c r="G699" s="133">
        <f>G700</f>
        <v>16579.599999999999</v>
      </c>
      <c r="H699" s="133">
        <f>H700</f>
        <v>16579.599999999999</v>
      </c>
    </row>
    <row r="700" spans="1:8" s="193" customFormat="1" x14ac:dyDescent="0.2">
      <c r="A700" s="268" t="s">
        <v>306</v>
      </c>
      <c r="B700" s="118" t="s">
        <v>428</v>
      </c>
      <c r="C700" s="118" t="s">
        <v>76</v>
      </c>
      <c r="D700" s="118" t="s">
        <v>304</v>
      </c>
      <c r="E700" s="118" t="s">
        <v>217</v>
      </c>
      <c r="F700" s="176"/>
      <c r="G700" s="119">
        <f>G701+G704</f>
        <v>16579.599999999999</v>
      </c>
      <c r="H700" s="119">
        <f>H701+H704</f>
        <v>16579.599999999999</v>
      </c>
    </row>
    <row r="701" spans="1:8" s="193" customFormat="1" x14ac:dyDescent="0.2">
      <c r="A701" s="268" t="s">
        <v>326</v>
      </c>
      <c r="B701" s="118" t="s">
        <v>428</v>
      </c>
      <c r="C701" s="118" t="s">
        <v>76</v>
      </c>
      <c r="D701" s="118" t="s">
        <v>304</v>
      </c>
      <c r="E701" s="118" t="s">
        <v>218</v>
      </c>
      <c r="F701" s="174"/>
      <c r="G701" s="119">
        <f>G702</f>
        <v>13720</v>
      </c>
      <c r="H701" s="119">
        <f>H702</f>
        <v>13720</v>
      </c>
    </row>
    <row r="702" spans="1:8" s="193" customFormat="1" ht="36" x14ac:dyDescent="0.2">
      <c r="A702" s="270" t="s">
        <v>79</v>
      </c>
      <c r="B702" s="127" t="s">
        <v>428</v>
      </c>
      <c r="C702" s="127" t="s">
        <v>76</v>
      </c>
      <c r="D702" s="127" t="s">
        <v>304</v>
      </c>
      <c r="E702" s="127" t="s">
        <v>218</v>
      </c>
      <c r="F702" s="127" t="s">
        <v>80</v>
      </c>
      <c r="G702" s="128">
        <f>G703</f>
        <v>13720</v>
      </c>
      <c r="H702" s="128">
        <f>H703</f>
        <v>13720</v>
      </c>
    </row>
    <row r="703" spans="1:8" s="193" customFormat="1" x14ac:dyDescent="0.2">
      <c r="A703" s="270" t="s">
        <v>81</v>
      </c>
      <c r="B703" s="127" t="s">
        <v>428</v>
      </c>
      <c r="C703" s="127" t="s">
        <v>76</v>
      </c>
      <c r="D703" s="127" t="s">
        <v>304</v>
      </c>
      <c r="E703" s="127" t="s">
        <v>218</v>
      </c>
      <c r="F703" s="127" t="s">
        <v>82</v>
      </c>
      <c r="G703" s="128">
        <v>13720</v>
      </c>
      <c r="H703" s="128">
        <v>13720</v>
      </c>
    </row>
    <row r="704" spans="1:8" s="193" customFormat="1" ht="24" x14ac:dyDescent="0.2">
      <c r="A704" s="266" t="s">
        <v>327</v>
      </c>
      <c r="B704" s="118" t="s">
        <v>428</v>
      </c>
      <c r="C704" s="118" t="s">
        <v>76</v>
      </c>
      <c r="D704" s="118" t="s">
        <v>304</v>
      </c>
      <c r="E704" s="118" t="s">
        <v>219</v>
      </c>
      <c r="F704" s="118"/>
      <c r="G704" s="175">
        <f>G705+G707</f>
        <v>2859.6</v>
      </c>
      <c r="H704" s="175">
        <f>H705+H707</f>
        <v>2859.6</v>
      </c>
    </row>
    <row r="705" spans="1:8" s="193" customFormat="1" x14ac:dyDescent="0.2">
      <c r="A705" s="270" t="s">
        <v>303</v>
      </c>
      <c r="B705" s="127" t="s">
        <v>428</v>
      </c>
      <c r="C705" s="127" t="s">
        <v>76</v>
      </c>
      <c r="D705" s="127" t="s">
        <v>304</v>
      </c>
      <c r="E705" s="127" t="s">
        <v>219</v>
      </c>
      <c r="F705" s="127" t="s">
        <v>84</v>
      </c>
      <c r="G705" s="128">
        <f>G706</f>
        <v>2854.6</v>
      </c>
      <c r="H705" s="128">
        <f>H706</f>
        <v>2854.6</v>
      </c>
    </row>
    <row r="706" spans="1:8" s="193" customFormat="1" ht="24" x14ac:dyDescent="0.2">
      <c r="A706" s="270" t="s">
        <v>85</v>
      </c>
      <c r="B706" s="127" t="s">
        <v>428</v>
      </c>
      <c r="C706" s="127" t="s">
        <v>76</v>
      </c>
      <c r="D706" s="127" t="s">
        <v>304</v>
      </c>
      <c r="E706" s="127" t="s">
        <v>219</v>
      </c>
      <c r="F706" s="127" t="s">
        <v>86</v>
      </c>
      <c r="G706" s="128">
        <v>2854.6</v>
      </c>
      <c r="H706" s="128">
        <v>2854.6</v>
      </c>
    </row>
    <row r="707" spans="1:8" s="193" customFormat="1" x14ac:dyDescent="0.2">
      <c r="A707" s="270" t="s">
        <v>87</v>
      </c>
      <c r="B707" s="127" t="s">
        <v>428</v>
      </c>
      <c r="C707" s="127" t="s">
        <v>76</v>
      </c>
      <c r="D707" s="127" t="s">
        <v>304</v>
      </c>
      <c r="E707" s="127" t="s">
        <v>219</v>
      </c>
      <c r="F707" s="127" t="s">
        <v>88</v>
      </c>
      <c r="G707" s="128">
        <f>G708</f>
        <v>5</v>
      </c>
      <c r="H707" s="128">
        <f>H708</f>
        <v>5</v>
      </c>
    </row>
    <row r="708" spans="1:8" s="193" customFormat="1" x14ac:dyDescent="0.2">
      <c r="A708" s="270" t="s">
        <v>519</v>
      </c>
      <c r="B708" s="127" t="s">
        <v>428</v>
      </c>
      <c r="C708" s="127" t="s">
        <v>76</v>
      </c>
      <c r="D708" s="127" t="s">
        <v>304</v>
      </c>
      <c r="E708" s="127" t="s">
        <v>219</v>
      </c>
      <c r="F708" s="127" t="s">
        <v>89</v>
      </c>
      <c r="G708" s="128">
        <v>5</v>
      </c>
      <c r="H708" s="128">
        <v>5</v>
      </c>
    </row>
    <row r="709" spans="1:8" s="193" customFormat="1" x14ac:dyDescent="0.2">
      <c r="A709" s="266" t="s">
        <v>320</v>
      </c>
      <c r="B709" s="118" t="s">
        <v>428</v>
      </c>
      <c r="C709" s="118" t="s">
        <v>76</v>
      </c>
      <c r="D709" s="118" t="s">
        <v>93</v>
      </c>
      <c r="E709" s="118"/>
      <c r="F709" s="118"/>
      <c r="G709" s="119">
        <f t="shared" ref="G709:H712" si="31">G710</f>
        <v>1000</v>
      </c>
      <c r="H709" s="119">
        <f t="shared" si="31"/>
        <v>1000</v>
      </c>
    </row>
    <row r="710" spans="1:8" s="193" customFormat="1" x14ac:dyDescent="0.2">
      <c r="A710" s="266" t="s">
        <v>306</v>
      </c>
      <c r="B710" s="118" t="s">
        <v>428</v>
      </c>
      <c r="C710" s="118" t="s">
        <v>76</v>
      </c>
      <c r="D710" s="118" t="s">
        <v>93</v>
      </c>
      <c r="E710" s="149" t="s">
        <v>217</v>
      </c>
      <c r="F710" s="118"/>
      <c r="G710" s="119">
        <f t="shared" si="31"/>
        <v>1000</v>
      </c>
      <c r="H710" s="119">
        <f t="shared" si="31"/>
        <v>1000</v>
      </c>
    </row>
    <row r="711" spans="1:8" s="193" customFormat="1" x14ac:dyDescent="0.2">
      <c r="A711" s="269" t="s">
        <v>321</v>
      </c>
      <c r="B711" s="132" t="s">
        <v>428</v>
      </c>
      <c r="C711" s="132" t="s">
        <v>76</v>
      </c>
      <c r="D711" s="132" t="s">
        <v>93</v>
      </c>
      <c r="E711" s="136" t="s">
        <v>346</v>
      </c>
      <c r="F711" s="132"/>
      <c r="G711" s="133">
        <f t="shared" si="31"/>
        <v>1000</v>
      </c>
      <c r="H711" s="133">
        <f t="shared" si="31"/>
        <v>1000</v>
      </c>
    </row>
    <row r="712" spans="1:8" s="193" customFormat="1" x14ac:dyDescent="0.2">
      <c r="A712" s="270" t="s">
        <v>87</v>
      </c>
      <c r="B712" s="127" t="s">
        <v>428</v>
      </c>
      <c r="C712" s="127" t="s">
        <v>76</v>
      </c>
      <c r="D712" s="127" t="s">
        <v>93</v>
      </c>
      <c r="E712" s="137" t="s">
        <v>346</v>
      </c>
      <c r="F712" s="127" t="s">
        <v>88</v>
      </c>
      <c r="G712" s="128">
        <f t="shared" si="31"/>
        <v>1000</v>
      </c>
      <c r="H712" s="128">
        <f t="shared" si="31"/>
        <v>1000</v>
      </c>
    </row>
    <row r="713" spans="1:8" s="193" customFormat="1" x14ac:dyDescent="0.2">
      <c r="A713" s="270" t="s">
        <v>151</v>
      </c>
      <c r="B713" s="127" t="s">
        <v>428</v>
      </c>
      <c r="C713" s="127" t="s">
        <v>76</v>
      </c>
      <c r="D713" s="127" t="s">
        <v>93</v>
      </c>
      <c r="E713" s="137" t="s">
        <v>346</v>
      </c>
      <c r="F713" s="127" t="s">
        <v>155</v>
      </c>
      <c r="G713" s="128">
        <v>1000</v>
      </c>
      <c r="H713" s="128">
        <v>1000</v>
      </c>
    </row>
    <row r="714" spans="1:8" s="193" customFormat="1" ht="12" customHeight="1" x14ac:dyDescent="0.2">
      <c r="A714" s="117" t="s">
        <v>402</v>
      </c>
      <c r="B714" s="118" t="s">
        <v>428</v>
      </c>
      <c r="C714" s="118" t="s">
        <v>93</v>
      </c>
      <c r="D714" s="118" t="s">
        <v>77</v>
      </c>
      <c r="E714" s="118"/>
      <c r="F714" s="118"/>
      <c r="G714" s="119">
        <f t="shared" ref="G714:H718" si="32">G715</f>
        <v>115000</v>
      </c>
      <c r="H714" s="119">
        <f t="shared" si="32"/>
        <v>115000</v>
      </c>
    </row>
    <row r="715" spans="1:8" s="193" customFormat="1" x14ac:dyDescent="0.2">
      <c r="A715" s="266" t="s">
        <v>306</v>
      </c>
      <c r="B715" s="118" t="s">
        <v>428</v>
      </c>
      <c r="C715" s="118" t="s">
        <v>93</v>
      </c>
      <c r="D715" s="118" t="s">
        <v>76</v>
      </c>
      <c r="E715" s="149" t="s">
        <v>217</v>
      </c>
      <c r="F715" s="118"/>
      <c r="G715" s="119">
        <f t="shared" si="32"/>
        <v>115000</v>
      </c>
      <c r="H715" s="119">
        <f t="shared" si="32"/>
        <v>115000</v>
      </c>
    </row>
    <row r="716" spans="1:8" s="193" customFormat="1" ht="15.75" x14ac:dyDescent="0.2">
      <c r="A716" s="266" t="s">
        <v>431</v>
      </c>
      <c r="B716" s="118" t="s">
        <v>428</v>
      </c>
      <c r="C716" s="118" t="s">
        <v>93</v>
      </c>
      <c r="D716" s="118" t="s">
        <v>76</v>
      </c>
      <c r="E716" s="118" t="s">
        <v>688</v>
      </c>
      <c r="F716" s="124"/>
      <c r="G716" s="119">
        <f t="shared" si="32"/>
        <v>115000</v>
      </c>
      <c r="H716" s="119">
        <f t="shared" si="32"/>
        <v>115000</v>
      </c>
    </row>
    <row r="717" spans="1:8" s="193" customFormat="1" x14ac:dyDescent="0.2">
      <c r="A717" s="271" t="s">
        <v>318</v>
      </c>
      <c r="B717" s="146" t="s">
        <v>428</v>
      </c>
      <c r="C717" s="146" t="s">
        <v>93</v>
      </c>
      <c r="D717" s="146" t="s">
        <v>76</v>
      </c>
      <c r="E717" s="167" t="s">
        <v>688</v>
      </c>
      <c r="F717" s="146"/>
      <c r="G717" s="151">
        <f t="shared" si="32"/>
        <v>115000</v>
      </c>
      <c r="H717" s="151">
        <f t="shared" si="32"/>
        <v>115000</v>
      </c>
    </row>
    <row r="718" spans="1:8" s="193" customFormat="1" x14ac:dyDescent="0.2">
      <c r="A718" s="270" t="s">
        <v>307</v>
      </c>
      <c r="B718" s="127" t="s">
        <v>428</v>
      </c>
      <c r="C718" s="127" t="s">
        <v>93</v>
      </c>
      <c r="D718" s="127" t="s">
        <v>76</v>
      </c>
      <c r="E718" s="127" t="s">
        <v>688</v>
      </c>
      <c r="F718" s="127" t="s">
        <v>308</v>
      </c>
      <c r="G718" s="128">
        <f t="shared" si="32"/>
        <v>115000</v>
      </c>
      <c r="H718" s="128">
        <f t="shared" si="32"/>
        <v>115000</v>
      </c>
    </row>
    <row r="719" spans="1:8" s="193" customFormat="1" x14ac:dyDescent="0.2">
      <c r="A719" s="270" t="s">
        <v>309</v>
      </c>
      <c r="B719" s="127" t="s">
        <v>428</v>
      </c>
      <c r="C719" s="127" t="s">
        <v>93</v>
      </c>
      <c r="D719" s="127" t="s">
        <v>76</v>
      </c>
      <c r="E719" s="127" t="s">
        <v>688</v>
      </c>
      <c r="F719" s="127" t="s">
        <v>416</v>
      </c>
      <c r="G719" s="128">
        <v>115000</v>
      </c>
      <c r="H719" s="128">
        <v>115000</v>
      </c>
    </row>
    <row r="720" spans="1:8" s="193" customFormat="1" ht="31.5" x14ac:dyDescent="0.25">
      <c r="A720" s="265" t="s">
        <v>71</v>
      </c>
      <c r="B720" s="123" t="s">
        <v>429</v>
      </c>
      <c r="C720" s="123"/>
      <c r="D720" s="123"/>
      <c r="E720" s="123"/>
      <c r="F720" s="123"/>
      <c r="G720" s="125">
        <f>G721+G742</f>
        <v>15954</v>
      </c>
      <c r="H720" s="125">
        <f>H721+H742</f>
        <v>15954</v>
      </c>
    </row>
    <row r="721" spans="1:8" s="193" customFormat="1" x14ac:dyDescent="0.2">
      <c r="A721" s="266" t="s">
        <v>115</v>
      </c>
      <c r="B721" s="118" t="s">
        <v>429</v>
      </c>
      <c r="C721" s="118" t="s">
        <v>76</v>
      </c>
      <c r="D721" s="118" t="s">
        <v>77</v>
      </c>
      <c r="E721" s="118"/>
      <c r="F721" s="118"/>
      <c r="G721" s="119">
        <f>G722+G733</f>
        <v>14954</v>
      </c>
      <c r="H721" s="119">
        <f>H722+H733</f>
        <v>14954</v>
      </c>
    </row>
    <row r="722" spans="1:8" s="193" customFormat="1" ht="36" x14ac:dyDescent="0.2">
      <c r="A722" s="266" t="s">
        <v>314</v>
      </c>
      <c r="B722" s="118" t="s">
        <v>429</v>
      </c>
      <c r="C722" s="118" t="s">
        <v>76</v>
      </c>
      <c r="D722" s="118" t="s">
        <v>78</v>
      </c>
      <c r="E722" s="118"/>
      <c r="F722" s="118"/>
      <c r="G722" s="119">
        <f>G723</f>
        <v>12954</v>
      </c>
      <c r="H722" s="119">
        <f>H723</f>
        <v>12954</v>
      </c>
    </row>
    <row r="723" spans="1:8" s="193" customFormat="1" x14ac:dyDescent="0.2">
      <c r="A723" s="267" t="s">
        <v>74</v>
      </c>
      <c r="B723" s="132" t="s">
        <v>429</v>
      </c>
      <c r="C723" s="132" t="s">
        <v>76</v>
      </c>
      <c r="D723" s="132" t="s">
        <v>78</v>
      </c>
      <c r="E723" s="132" t="s">
        <v>216</v>
      </c>
      <c r="F723" s="132"/>
      <c r="G723" s="133">
        <f>G724</f>
        <v>12954</v>
      </c>
      <c r="H723" s="133">
        <f>H724</f>
        <v>12954</v>
      </c>
    </row>
    <row r="724" spans="1:8" s="193" customFormat="1" x14ac:dyDescent="0.2">
      <c r="A724" s="268" t="s">
        <v>306</v>
      </c>
      <c r="B724" s="118" t="s">
        <v>429</v>
      </c>
      <c r="C724" s="118" t="s">
        <v>76</v>
      </c>
      <c r="D724" s="118" t="s">
        <v>78</v>
      </c>
      <c r="E724" s="118" t="s">
        <v>217</v>
      </c>
      <c r="F724" s="118"/>
      <c r="G724" s="119">
        <f>G725+G728</f>
        <v>12954</v>
      </c>
      <c r="H724" s="119">
        <f>H725+H728</f>
        <v>12954</v>
      </c>
    </row>
    <row r="725" spans="1:8" s="193" customFormat="1" ht="24" x14ac:dyDescent="0.2">
      <c r="A725" s="268" t="s">
        <v>305</v>
      </c>
      <c r="B725" s="118" t="s">
        <v>429</v>
      </c>
      <c r="C725" s="118" t="s">
        <v>76</v>
      </c>
      <c r="D725" s="118" t="s">
        <v>78</v>
      </c>
      <c r="E725" s="118" t="s">
        <v>218</v>
      </c>
      <c r="F725" s="118"/>
      <c r="G725" s="119">
        <f>G726</f>
        <v>12500</v>
      </c>
      <c r="H725" s="119">
        <f>H726</f>
        <v>12500</v>
      </c>
    </row>
    <row r="726" spans="1:8" s="193" customFormat="1" ht="36" x14ac:dyDescent="0.2">
      <c r="A726" s="270" t="s">
        <v>79</v>
      </c>
      <c r="B726" s="127" t="s">
        <v>429</v>
      </c>
      <c r="C726" s="127" t="s">
        <v>76</v>
      </c>
      <c r="D726" s="127" t="s">
        <v>78</v>
      </c>
      <c r="E726" s="127" t="s">
        <v>218</v>
      </c>
      <c r="F726" s="127" t="s">
        <v>80</v>
      </c>
      <c r="G726" s="128">
        <f>G727</f>
        <v>12500</v>
      </c>
      <c r="H726" s="128">
        <f>H727</f>
        <v>12500</v>
      </c>
    </row>
    <row r="727" spans="1:8" s="193" customFormat="1" x14ac:dyDescent="0.2">
      <c r="A727" s="270" t="s">
        <v>81</v>
      </c>
      <c r="B727" s="127" t="s">
        <v>429</v>
      </c>
      <c r="C727" s="127" t="s">
        <v>76</v>
      </c>
      <c r="D727" s="127" t="s">
        <v>78</v>
      </c>
      <c r="E727" s="127" t="s">
        <v>218</v>
      </c>
      <c r="F727" s="127" t="s">
        <v>82</v>
      </c>
      <c r="G727" s="128">
        <f>9600+2900</f>
        <v>12500</v>
      </c>
      <c r="H727" s="128">
        <f>9600+2900</f>
        <v>12500</v>
      </c>
    </row>
    <row r="728" spans="1:8" s="193" customFormat="1" x14ac:dyDescent="0.2">
      <c r="A728" s="266" t="s">
        <v>83</v>
      </c>
      <c r="B728" s="118" t="s">
        <v>429</v>
      </c>
      <c r="C728" s="118" t="s">
        <v>76</v>
      </c>
      <c r="D728" s="118" t="s">
        <v>78</v>
      </c>
      <c r="E728" s="118" t="s">
        <v>219</v>
      </c>
      <c r="F728" s="118"/>
      <c r="G728" s="119">
        <f>G729+G731</f>
        <v>454</v>
      </c>
      <c r="H728" s="119">
        <f>H729+H731</f>
        <v>454</v>
      </c>
    </row>
    <row r="729" spans="1:8" s="193" customFormat="1" x14ac:dyDescent="0.2">
      <c r="A729" s="270" t="s">
        <v>303</v>
      </c>
      <c r="B729" s="127" t="s">
        <v>429</v>
      </c>
      <c r="C729" s="127" t="s">
        <v>76</v>
      </c>
      <c r="D729" s="127" t="s">
        <v>78</v>
      </c>
      <c r="E729" s="127" t="s">
        <v>219</v>
      </c>
      <c r="F729" s="127" t="s">
        <v>84</v>
      </c>
      <c r="G729" s="128">
        <f>G730</f>
        <v>453</v>
      </c>
      <c r="H729" s="128">
        <f>H730</f>
        <v>453</v>
      </c>
    </row>
    <row r="730" spans="1:8" s="193" customFormat="1" ht="24" x14ac:dyDescent="0.2">
      <c r="A730" s="270" t="s">
        <v>85</v>
      </c>
      <c r="B730" s="127" t="s">
        <v>429</v>
      </c>
      <c r="C730" s="127" t="s">
        <v>76</v>
      </c>
      <c r="D730" s="127" t="s">
        <v>78</v>
      </c>
      <c r="E730" s="127" t="s">
        <v>219</v>
      </c>
      <c r="F730" s="127" t="s">
        <v>86</v>
      </c>
      <c r="G730" s="128">
        <f>100+70+83+200</f>
        <v>453</v>
      </c>
      <c r="H730" s="128">
        <f>100+70+83+200</f>
        <v>453</v>
      </c>
    </row>
    <row r="731" spans="1:8" s="193" customFormat="1" x14ac:dyDescent="0.2">
      <c r="A731" s="270" t="s">
        <v>87</v>
      </c>
      <c r="B731" s="127" t="s">
        <v>429</v>
      </c>
      <c r="C731" s="127" t="s">
        <v>76</v>
      </c>
      <c r="D731" s="127" t="s">
        <v>78</v>
      </c>
      <c r="E731" s="127" t="s">
        <v>219</v>
      </c>
      <c r="F731" s="127" t="s">
        <v>88</v>
      </c>
      <c r="G731" s="128">
        <f>G732</f>
        <v>1</v>
      </c>
      <c r="H731" s="128">
        <f>H732</f>
        <v>1</v>
      </c>
    </row>
    <row r="732" spans="1:8" s="193" customFormat="1" x14ac:dyDescent="0.2">
      <c r="A732" s="270" t="s">
        <v>519</v>
      </c>
      <c r="B732" s="127" t="s">
        <v>429</v>
      </c>
      <c r="C732" s="127" t="s">
        <v>76</v>
      </c>
      <c r="D732" s="127" t="s">
        <v>78</v>
      </c>
      <c r="E732" s="127" t="s">
        <v>219</v>
      </c>
      <c r="F732" s="127" t="s">
        <v>89</v>
      </c>
      <c r="G732" s="128">
        <v>1</v>
      </c>
      <c r="H732" s="128">
        <v>1</v>
      </c>
    </row>
    <row r="733" spans="1:8" s="193" customFormat="1" x14ac:dyDescent="0.2">
      <c r="A733" s="266" t="s">
        <v>320</v>
      </c>
      <c r="B733" s="118" t="s">
        <v>429</v>
      </c>
      <c r="C733" s="118" t="s">
        <v>76</v>
      </c>
      <c r="D733" s="118" t="s">
        <v>93</v>
      </c>
      <c r="E733" s="127"/>
      <c r="F733" s="118"/>
      <c r="G733" s="119">
        <f>G734</f>
        <v>2000</v>
      </c>
      <c r="H733" s="119">
        <f>H734</f>
        <v>2000</v>
      </c>
    </row>
    <row r="734" spans="1:8" s="193" customFormat="1" x14ac:dyDescent="0.2">
      <c r="A734" s="267" t="s">
        <v>74</v>
      </c>
      <c r="B734" s="132" t="s">
        <v>429</v>
      </c>
      <c r="C734" s="132" t="s">
        <v>76</v>
      </c>
      <c r="D734" s="132" t="s">
        <v>93</v>
      </c>
      <c r="E734" s="132" t="s">
        <v>216</v>
      </c>
      <c r="F734" s="132"/>
      <c r="G734" s="133">
        <f>G735</f>
        <v>2000</v>
      </c>
      <c r="H734" s="133">
        <f>H735</f>
        <v>2000</v>
      </c>
    </row>
    <row r="735" spans="1:8" s="193" customFormat="1" x14ac:dyDescent="0.2">
      <c r="A735" s="266" t="s">
        <v>306</v>
      </c>
      <c r="B735" s="118" t="s">
        <v>429</v>
      </c>
      <c r="C735" s="118" t="s">
        <v>76</v>
      </c>
      <c r="D735" s="118" t="s">
        <v>93</v>
      </c>
      <c r="E735" s="118" t="s">
        <v>217</v>
      </c>
      <c r="F735" s="177"/>
      <c r="G735" s="119">
        <f>G736+G739</f>
        <v>2000</v>
      </c>
      <c r="H735" s="119">
        <f>H736+H739</f>
        <v>2000</v>
      </c>
    </row>
    <row r="736" spans="1:8" s="193" customFormat="1" ht="24" x14ac:dyDescent="0.2">
      <c r="A736" s="269" t="s">
        <v>310</v>
      </c>
      <c r="B736" s="132" t="s">
        <v>429</v>
      </c>
      <c r="C736" s="132" t="s">
        <v>76</v>
      </c>
      <c r="D736" s="132" t="s">
        <v>93</v>
      </c>
      <c r="E736" s="132" t="s">
        <v>689</v>
      </c>
      <c r="F736" s="158"/>
      <c r="G736" s="133">
        <f>G737</f>
        <v>1000</v>
      </c>
      <c r="H736" s="133">
        <f>H737</f>
        <v>1000</v>
      </c>
    </row>
    <row r="737" spans="1:8" s="193" customFormat="1" x14ac:dyDescent="0.2">
      <c r="A737" s="270" t="s">
        <v>303</v>
      </c>
      <c r="B737" s="127" t="s">
        <v>429</v>
      </c>
      <c r="C737" s="127" t="s">
        <v>76</v>
      </c>
      <c r="D737" s="127" t="s">
        <v>93</v>
      </c>
      <c r="E737" s="127" t="s">
        <v>689</v>
      </c>
      <c r="F737" s="144">
        <v>200</v>
      </c>
      <c r="G737" s="128">
        <f>G738</f>
        <v>1000</v>
      </c>
      <c r="H737" s="128">
        <f>H738</f>
        <v>1000</v>
      </c>
    </row>
    <row r="738" spans="1:8" s="193" customFormat="1" ht="24" x14ac:dyDescent="0.2">
      <c r="A738" s="270" t="s">
        <v>85</v>
      </c>
      <c r="B738" s="144">
        <v>611</v>
      </c>
      <c r="C738" s="127" t="s">
        <v>76</v>
      </c>
      <c r="D738" s="127" t="s">
        <v>93</v>
      </c>
      <c r="E738" s="127" t="s">
        <v>689</v>
      </c>
      <c r="F738" s="127" t="s">
        <v>86</v>
      </c>
      <c r="G738" s="128">
        <v>1000</v>
      </c>
      <c r="H738" s="128">
        <v>1000</v>
      </c>
    </row>
    <row r="739" spans="1:8" s="193" customFormat="1" ht="24" x14ac:dyDescent="0.2">
      <c r="A739" s="269" t="s">
        <v>833</v>
      </c>
      <c r="B739" s="132" t="s">
        <v>429</v>
      </c>
      <c r="C739" s="132" t="s">
        <v>76</v>
      </c>
      <c r="D739" s="132" t="s">
        <v>93</v>
      </c>
      <c r="E739" s="132" t="s">
        <v>834</v>
      </c>
      <c r="F739" s="132"/>
      <c r="G739" s="133">
        <f>G740</f>
        <v>1000</v>
      </c>
      <c r="H739" s="133">
        <f>H740</f>
        <v>1000</v>
      </c>
    </row>
    <row r="740" spans="1:8" s="193" customFormat="1" x14ac:dyDescent="0.2">
      <c r="A740" s="270" t="s">
        <v>303</v>
      </c>
      <c r="B740" s="127" t="s">
        <v>429</v>
      </c>
      <c r="C740" s="127" t="s">
        <v>76</v>
      </c>
      <c r="D740" s="127" t="s">
        <v>93</v>
      </c>
      <c r="E740" s="127" t="s">
        <v>834</v>
      </c>
      <c r="F740" s="144">
        <v>200</v>
      </c>
      <c r="G740" s="128">
        <f>G741</f>
        <v>1000</v>
      </c>
      <c r="H740" s="128">
        <f>H741</f>
        <v>1000</v>
      </c>
    </row>
    <row r="741" spans="1:8" s="193" customFormat="1" ht="24" x14ac:dyDescent="0.2">
      <c r="A741" s="270" t="s">
        <v>85</v>
      </c>
      <c r="B741" s="144">
        <v>611</v>
      </c>
      <c r="C741" s="127" t="s">
        <v>76</v>
      </c>
      <c r="D741" s="127" t="s">
        <v>93</v>
      </c>
      <c r="E741" s="127" t="s">
        <v>834</v>
      </c>
      <c r="F741" s="127" t="s">
        <v>86</v>
      </c>
      <c r="G741" s="128">
        <v>1000</v>
      </c>
      <c r="H741" s="128">
        <v>1000</v>
      </c>
    </row>
    <row r="742" spans="1:8" s="193" customFormat="1" x14ac:dyDescent="0.2">
      <c r="A742" s="266" t="s">
        <v>365</v>
      </c>
      <c r="B742" s="118" t="s">
        <v>429</v>
      </c>
      <c r="C742" s="118" t="s">
        <v>78</v>
      </c>
      <c r="D742" s="118" t="s">
        <v>77</v>
      </c>
      <c r="E742" s="118"/>
      <c r="F742" s="118"/>
      <c r="G742" s="119">
        <f t="shared" ref="G742:H747" si="33">G743</f>
        <v>1000</v>
      </c>
      <c r="H742" s="119">
        <f t="shared" si="33"/>
        <v>1000</v>
      </c>
    </row>
    <row r="743" spans="1:8" s="193" customFormat="1" x14ac:dyDescent="0.2">
      <c r="A743" s="266" t="s">
        <v>407</v>
      </c>
      <c r="B743" s="118" t="s">
        <v>429</v>
      </c>
      <c r="C743" s="118" t="s">
        <v>78</v>
      </c>
      <c r="D743" s="118" t="s">
        <v>494</v>
      </c>
      <c r="E743" s="132"/>
      <c r="F743" s="132"/>
      <c r="G743" s="119">
        <f t="shared" si="33"/>
        <v>1000</v>
      </c>
      <c r="H743" s="119">
        <f t="shared" si="33"/>
        <v>1000</v>
      </c>
    </row>
    <row r="744" spans="1:8" s="193" customFormat="1" x14ac:dyDescent="0.2">
      <c r="A744" s="267" t="s">
        <v>74</v>
      </c>
      <c r="B744" s="132" t="s">
        <v>429</v>
      </c>
      <c r="C744" s="132" t="s">
        <v>78</v>
      </c>
      <c r="D744" s="132" t="s">
        <v>494</v>
      </c>
      <c r="E744" s="132" t="s">
        <v>216</v>
      </c>
      <c r="F744" s="132"/>
      <c r="G744" s="281">
        <f t="shared" si="33"/>
        <v>1000</v>
      </c>
      <c r="H744" s="281">
        <f t="shared" si="33"/>
        <v>1000</v>
      </c>
    </row>
    <row r="745" spans="1:8" s="193" customFormat="1" x14ac:dyDescent="0.2">
      <c r="A745" s="266" t="s">
        <v>306</v>
      </c>
      <c r="B745" s="157">
        <v>611</v>
      </c>
      <c r="C745" s="118" t="s">
        <v>78</v>
      </c>
      <c r="D745" s="118" t="s">
        <v>494</v>
      </c>
      <c r="E745" s="118" t="s">
        <v>217</v>
      </c>
      <c r="F745" s="118"/>
      <c r="G745" s="282">
        <f t="shared" si="33"/>
        <v>1000</v>
      </c>
      <c r="H745" s="282">
        <f t="shared" si="33"/>
        <v>1000</v>
      </c>
    </row>
    <row r="746" spans="1:8" s="193" customFormat="1" x14ac:dyDescent="0.2">
      <c r="A746" s="271" t="s">
        <v>350</v>
      </c>
      <c r="B746" s="178">
        <v>611</v>
      </c>
      <c r="C746" s="146" t="s">
        <v>78</v>
      </c>
      <c r="D746" s="146" t="s">
        <v>494</v>
      </c>
      <c r="E746" s="146" t="s">
        <v>690</v>
      </c>
      <c r="F746" s="146"/>
      <c r="G746" s="151">
        <f t="shared" si="33"/>
        <v>1000</v>
      </c>
      <c r="H746" s="151">
        <f t="shared" si="33"/>
        <v>1000</v>
      </c>
    </row>
    <row r="747" spans="1:8" s="193" customFormat="1" x14ac:dyDescent="0.2">
      <c r="A747" s="270" t="s">
        <v>303</v>
      </c>
      <c r="B747" s="127" t="s">
        <v>429</v>
      </c>
      <c r="C747" s="127" t="s">
        <v>78</v>
      </c>
      <c r="D747" s="127" t="s">
        <v>494</v>
      </c>
      <c r="E747" s="127" t="s">
        <v>690</v>
      </c>
      <c r="F747" s="144">
        <v>200</v>
      </c>
      <c r="G747" s="128">
        <f t="shared" si="33"/>
        <v>1000</v>
      </c>
      <c r="H747" s="128">
        <f t="shared" si="33"/>
        <v>1000</v>
      </c>
    </row>
    <row r="748" spans="1:8" s="193" customFormat="1" ht="24" x14ac:dyDescent="0.2">
      <c r="A748" s="270" t="s">
        <v>85</v>
      </c>
      <c r="B748" s="144">
        <v>611</v>
      </c>
      <c r="C748" s="127" t="s">
        <v>78</v>
      </c>
      <c r="D748" s="127" t="s">
        <v>494</v>
      </c>
      <c r="E748" s="127" t="s">
        <v>690</v>
      </c>
      <c r="F748" s="127" t="s">
        <v>86</v>
      </c>
      <c r="G748" s="128">
        <v>1000</v>
      </c>
      <c r="H748" s="128">
        <v>1000</v>
      </c>
    </row>
    <row r="749" spans="1:8" s="193" customFormat="1" ht="15.75" x14ac:dyDescent="0.25">
      <c r="A749" s="265" t="s">
        <v>302</v>
      </c>
      <c r="B749" s="123" t="s">
        <v>136</v>
      </c>
      <c r="C749" s="123"/>
      <c r="D749" s="123"/>
      <c r="E749" s="123"/>
      <c r="F749" s="123"/>
      <c r="G749" s="125">
        <f>G750+G828</f>
        <v>2382011.4200000004</v>
      </c>
      <c r="H749" s="125">
        <f>H750+H828</f>
        <v>2337942.64</v>
      </c>
    </row>
    <row r="750" spans="1:8" s="193" customFormat="1" x14ac:dyDescent="0.2">
      <c r="A750" s="266" t="s">
        <v>383</v>
      </c>
      <c r="B750" s="118" t="s">
        <v>136</v>
      </c>
      <c r="C750" s="118" t="s">
        <v>495</v>
      </c>
      <c r="D750" s="118" t="s">
        <v>77</v>
      </c>
      <c r="E750" s="118"/>
      <c r="F750" s="118"/>
      <c r="G750" s="119">
        <f>G751+G762+G778+G785</f>
        <v>2357645.8200000003</v>
      </c>
      <c r="H750" s="119">
        <f>H751+H762+H778+H785</f>
        <v>2314734.14</v>
      </c>
    </row>
    <row r="751" spans="1:8" s="193" customFormat="1" x14ac:dyDescent="0.2">
      <c r="A751" s="266" t="s">
        <v>384</v>
      </c>
      <c r="B751" s="118" t="s">
        <v>136</v>
      </c>
      <c r="C751" s="118" t="s">
        <v>495</v>
      </c>
      <c r="D751" s="118" t="s">
        <v>76</v>
      </c>
      <c r="E751" s="118"/>
      <c r="F751" s="118"/>
      <c r="G751" s="119">
        <f>G752</f>
        <v>1084270.97</v>
      </c>
      <c r="H751" s="119">
        <f>H752</f>
        <v>1051270.98</v>
      </c>
    </row>
    <row r="752" spans="1:8" s="193" customFormat="1" ht="27" x14ac:dyDescent="0.25">
      <c r="A752" s="272" t="s">
        <v>703</v>
      </c>
      <c r="B752" s="121" t="s">
        <v>136</v>
      </c>
      <c r="C752" s="121" t="s">
        <v>495</v>
      </c>
      <c r="D752" s="121" t="s">
        <v>76</v>
      </c>
      <c r="E752" s="121" t="s">
        <v>164</v>
      </c>
      <c r="F752" s="121"/>
      <c r="G752" s="133">
        <f>G753</f>
        <v>1084270.97</v>
      </c>
      <c r="H752" s="133">
        <f>H753</f>
        <v>1051270.98</v>
      </c>
    </row>
    <row r="753" spans="1:8" s="193" customFormat="1" x14ac:dyDescent="0.2">
      <c r="A753" s="266" t="s">
        <v>275</v>
      </c>
      <c r="B753" s="118" t="s">
        <v>136</v>
      </c>
      <c r="C753" s="118" t="s">
        <v>495</v>
      </c>
      <c r="D753" s="118" t="s">
        <v>76</v>
      </c>
      <c r="E753" s="118" t="s">
        <v>165</v>
      </c>
      <c r="F753" s="118"/>
      <c r="G753" s="119">
        <f>G754+G758</f>
        <v>1084270.97</v>
      </c>
      <c r="H753" s="119">
        <f>H754+H758</f>
        <v>1051270.98</v>
      </c>
    </row>
    <row r="754" spans="1:8" s="193" customFormat="1" ht="24" x14ac:dyDescent="0.2">
      <c r="A754" s="269" t="s">
        <v>276</v>
      </c>
      <c r="B754" s="132" t="s">
        <v>136</v>
      </c>
      <c r="C754" s="132" t="s">
        <v>495</v>
      </c>
      <c r="D754" s="132" t="s">
        <v>76</v>
      </c>
      <c r="E754" s="132" t="s">
        <v>166</v>
      </c>
      <c r="F754" s="132"/>
      <c r="G754" s="133">
        <f>G755</f>
        <v>425270.97</v>
      </c>
      <c r="H754" s="133">
        <f>H755</f>
        <v>425270.98</v>
      </c>
    </row>
    <row r="755" spans="1:8" s="193" customFormat="1" ht="24" x14ac:dyDescent="0.2">
      <c r="A755" s="270" t="s">
        <v>104</v>
      </c>
      <c r="B755" s="127" t="s">
        <v>136</v>
      </c>
      <c r="C755" s="127" t="s">
        <v>495</v>
      </c>
      <c r="D755" s="127" t="s">
        <v>76</v>
      </c>
      <c r="E755" s="127" t="s">
        <v>693</v>
      </c>
      <c r="F755" s="127" t="s">
        <v>410</v>
      </c>
      <c r="G755" s="128">
        <f>G756+G757</f>
        <v>425270.97</v>
      </c>
      <c r="H755" s="128">
        <f>H756+H757</f>
        <v>425270.98</v>
      </c>
    </row>
    <row r="756" spans="1:8" s="193" customFormat="1" x14ac:dyDescent="0.2">
      <c r="A756" s="270" t="s">
        <v>105</v>
      </c>
      <c r="B756" s="137">
        <v>612</v>
      </c>
      <c r="C756" s="127" t="s">
        <v>495</v>
      </c>
      <c r="D756" s="127" t="s">
        <v>76</v>
      </c>
      <c r="E756" s="127" t="s">
        <v>693</v>
      </c>
      <c r="F756" s="127" t="s">
        <v>428</v>
      </c>
      <c r="G756" s="128">
        <f>386354.38-0.01</f>
        <v>386354.37</v>
      </c>
      <c r="H756" s="128">
        <v>386354.38</v>
      </c>
    </row>
    <row r="757" spans="1:8" s="193" customFormat="1" x14ac:dyDescent="0.2">
      <c r="A757" s="270" t="s">
        <v>521</v>
      </c>
      <c r="B757" s="137">
        <v>612</v>
      </c>
      <c r="C757" s="127" t="s">
        <v>495</v>
      </c>
      <c r="D757" s="127" t="s">
        <v>76</v>
      </c>
      <c r="E757" s="127" t="s">
        <v>693</v>
      </c>
      <c r="F757" s="127" t="s">
        <v>522</v>
      </c>
      <c r="G757" s="128">
        <v>38916.6</v>
      </c>
      <c r="H757" s="128">
        <v>38916.6</v>
      </c>
    </row>
    <row r="758" spans="1:8" s="193" customFormat="1" ht="48" x14ac:dyDescent="0.2">
      <c r="A758" s="269" t="s">
        <v>366</v>
      </c>
      <c r="B758" s="136">
        <v>612</v>
      </c>
      <c r="C758" s="132" t="s">
        <v>495</v>
      </c>
      <c r="D758" s="132" t="s">
        <v>76</v>
      </c>
      <c r="E758" s="132" t="s">
        <v>167</v>
      </c>
      <c r="F758" s="132"/>
      <c r="G758" s="133">
        <f>G759</f>
        <v>659000</v>
      </c>
      <c r="H758" s="133">
        <f>H759</f>
        <v>626000</v>
      </c>
    </row>
    <row r="759" spans="1:8" s="193" customFormat="1" ht="24" x14ac:dyDescent="0.2">
      <c r="A759" s="270" t="s">
        <v>104</v>
      </c>
      <c r="B759" s="137">
        <v>612</v>
      </c>
      <c r="C759" s="127" t="s">
        <v>495</v>
      </c>
      <c r="D759" s="127" t="s">
        <v>76</v>
      </c>
      <c r="E759" s="127" t="s">
        <v>167</v>
      </c>
      <c r="F759" s="127" t="s">
        <v>410</v>
      </c>
      <c r="G759" s="128">
        <f>G760+G761</f>
        <v>659000</v>
      </c>
      <c r="H759" s="128">
        <f>H760+H761</f>
        <v>626000</v>
      </c>
    </row>
    <row r="760" spans="1:8" s="193" customFormat="1" x14ac:dyDescent="0.2">
      <c r="A760" s="270" t="s">
        <v>105</v>
      </c>
      <c r="B760" s="137">
        <v>612</v>
      </c>
      <c r="C760" s="127" t="s">
        <v>495</v>
      </c>
      <c r="D760" s="127" t="s">
        <v>76</v>
      </c>
      <c r="E760" s="127" t="s">
        <v>167</v>
      </c>
      <c r="F760" s="127" t="s">
        <v>428</v>
      </c>
      <c r="G760" s="128">
        <v>605398</v>
      </c>
      <c r="H760" s="128">
        <v>572398</v>
      </c>
    </row>
    <row r="761" spans="1:8" s="193" customFormat="1" x14ac:dyDescent="0.2">
      <c r="A761" s="270" t="s">
        <v>521</v>
      </c>
      <c r="B761" s="137">
        <v>612</v>
      </c>
      <c r="C761" s="127" t="s">
        <v>495</v>
      </c>
      <c r="D761" s="127" t="s">
        <v>76</v>
      </c>
      <c r="E761" s="127" t="s">
        <v>167</v>
      </c>
      <c r="F761" s="127" t="s">
        <v>522</v>
      </c>
      <c r="G761" s="128">
        <v>53602</v>
      </c>
      <c r="H761" s="128">
        <v>53602</v>
      </c>
    </row>
    <row r="762" spans="1:8" s="193" customFormat="1" x14ac:dyDescent="0.2">
      <c r="A762" s="266" t="s">
        <v>385</v>
      </c>
      <c r="B762" s="149">
        <v>612</v>
      </c>
      <c r="C762" s="118" t="s">
        <v>495</v>
      </c>
      <c r="D762" s="118" t="s">
        <v>496</v>
      </c>
      <c r="E762" s="118"/>
      <c r="F762" s="132"/>
      <c r="G762" s="119">
        <f>G763</f>
        <v>1069440.26</v>
      </c>
      <c r="H762" s="119">
        <f>H763</f>
        <v>1059528.5599999998</v>
      </c>
    </row>
    <row r="763" spans="1:8" s="193" customFormat="1" ht="27" x14ac:dyDescent="0.25">
      <c r="A763" s="272" t="s">
        <v>703</v>
      </c>
      <c r="B763" s="121" t="s">
        <v>136</v>
      </c>
      <c r="C763" s="121" t="s">
        <v>495</v>
      </c>
      <c r="D763" s="121" t="s">
        <v>496</v>
      </c>
      <c r="E763" s="121" t="s">
        <v>164</v>
      </c>
      <c r="F763" s="121"/>
      <c r="G763" s="133">
        <f>G764+G773</f>
        <v>1069440.26</v>
      </c>
      <c r="H763" s="133">
        <f>H764+H773</f>
        <v>1059528.5599999998</v>
      </c>
    </row>
    <row r="764" spans="1:8" s="193" customFormat="1" x14ac:dyDescent="0.2">
      <c r="A764" s="266" t="s">
        <v>275</v>
      </c>
      <c r="B764" s="118" t="s">
        <v>136</v>
      </c>
      <c r="C764" s="118" t="s">
        <v>495</v>
      </c>
      <c r="D764" s="118" t="s">
        <v>496</v>
      </c>
      <c r="E764" s="118" t="s">
        <v>165</v>
      </c>
      <c r="F764" s="118"/>
      <c r="G764" s="119">
        <f>G765+G769</f>
        <v>1042487.06</v>
      </c>
      <c r="H764" s="119">
        <f>H765+H769</f>
        <v>1032575.3599999999</v>
      </c>
    </row>
    <row r="765" spans="1:8" s="193" customFormat="1" ht="24" x14ac:dyDescent="0.2">
      <c r="A765" s="271" t="s">
        <v>277</v>
      </c>
      <c r="B765" s="167">
        <v>612</v>
      </c>
      <c r="C765" s="146" t="s">
        <v>495</v>
      </c>
      <c r="D765" s="146" t="s">
        <v>496</v>
      </c>
      <c r="E765" s="146" t="s">
        <v>170</v>
      </c>
      <c r="F765" s="146"/>
      <c r="G765" s="151">
        <f>G766</f>
        <v>267584.15999999997</v>
      </c>
      <c r="H765" s="151">
        <f>H766</f>
        <v>267584.15999999997</v>
      </c>
    </row>
    <row r="766" spans="1:8" s="193" customFormat="1" ht="24" x14ac:dyDescent="0.2">
      <c r="A766" s="270" t="s">
        <v>104</v>
      </c>
      <c r="B766" s="137">
        <v>612</v>
      </c>
      <c r="C766" s="127" t="s">
        <v>495</v>
      </c>
      <c r="D766" s="127" t="s">
        <v>496</v>
      </c>
      <c r="E766" s="127" t="s">
        <v>694</v>
      </c>
      <c r="F766" s="127" t="s">
        <v>410</v>
      </c>
      <c r="G766" s="128">
        <f>G767+G768</f>
        <v>267584.15999999997</v>
      </c>
      <c r="H766" s="128">
        <f>H767+H768</f>
        <v>267584.15999999997</v>
      </c>
    </row>
    <row r="767" spans="1:8" s="193" customFormat="1" x14ac:dyDescent="0.2">
      <c r="A767" s="270" t="s">
        <v>105</v>
      </c>
      <c r="B767" s="137">
        <v>612</v>
      </c>
      <c r="C767" s="127" t="s">
        <v>495</v>
      </c>
      <c r="D767" s="127" t="s">
        <v>496</v>
      </c>
      <c r="E767" s="127" t="s">
        <v>694</v>
      </c>
      <c r="F767" s="127" t="s">
        <v>428</v>
      </c>
      <c r="G767" s="128">
        <v>258812</v>
      </c>
      <c r="H767" s="128">
        <v>258812</v>
      </c>
    </row>
    <row r="768" spans="1:8" s="193" customFormat="1" x14ac:dyDescent="0.2">
      <c r="A768" s="270" t="s">
        <v>521</v>
      </c>
      <c r="B768" s="137">
        <v>612</v>
      </c>
      <c r="C768" s="127" t="s">
        <v>495</v>
      </c>
      <c r="D768" s="127" t="s">
        <v>496</v>
      </c>
      <c r="E768" s="127" t="s">
        <v>694</v>
      </c>
      <c r="F768" s="127" t="s">
        <v>522</v>
      </c>
      <c r="G768" s="128">
        <v>8772.16</v>
      </c>
      <c r="H768" s="128">
        <v>8772.16</v>
      </c>
    </row>
    <row r="769" spans="1:8" s="193" customFormat="1" ht="60" x14ac:dyDescent="0.2">
      <c r="A769" s="277" t="s">
        <v>374</v>
      </c>
      <c r="B769" s="132" t="s">
        <v>136</v>
      </c>
      <c r="C769" s="132" t="s">
        <v>495</v>
      </c>
      <c r="D769" s="132" t="s">
        <v>496</v>
      </c>
      <c r="E769" s="132" t="s">
        <v>278</v>
      </c>
      <c r="F769" s="132"/>
      <c r="G769" s="133">
        <f>G770</f>
        <v>774902.9</v>
      </c>
      <c r="H769" s="133">
        <f>H770</f>
        <v>764991.2</v>
      </c>
    </row>
    <row r="770" spans="1:8" s="193" customFormat="1" ht="24" x14ac:dyDescent="0.2">
      <c r="A770" s="270" t="s">
        <v>104</v>
      </c>
      <c r="B770" s="127" t="s">
        <v>136</v>
      </c>
      <c r="C770" s="127" t="s">
        <v>495</v>
      </c>
      <c r="D770" s="127" t="s">
        <v>496</v>
      </c>
      <c r="E770" s="127" t="s">
        <v>278</v>
      </c>
      <c r="F770" s="127" t="s">
        <v>410</v>
      </c>
      <c r="G770" s="128">
        <f>G771+G772</f>
        <v>774902.9</v>
      </c>
      <c r="H770" s="128">
        <f>H771+H772</f>
        <v>764991.2</v>
      </c>
    </row>
    <row r="771" spans="1:8" s="193" customFormat="1" x14ac:dyDescent="0.2">
      <c r="A771" s="270" t="s">
        <v>105</v>
      </c>
      <c r="B771" s="127" t="s">
        <v>136</v>
      </c>
      <c r="C771" s="127" t="s">
        <v>495</v>
      </c>
      <c r="D771" s="127" t="s">
        <v>496</v>
      </c>
      <c r="E771" s="127" t="s">
        <v>278</v>
      </c>
      <c r="F771" s="127" t="s">
        <v>428</v>
      </c>
      <c r="G771" s="128">
        <v>740307.9</v>
      </c>
      <c r="H771" s="128">
        <v>730396.2</v>
      </c>
    </row>
    <row r="772" spans="1:8" s="193" customFormat="1" x14ac:dyDescent="0.2">
      <c r="A772" s="270" t="s">
        <v>521</v>
      </c>
      <c r="B772" s="127" t="s">
        <v>136</v>
      </c>
      <c r="C772" s="127" t="s">
        <v>495</v>
      </c>
      <c r="D772" s="127" t="s">
        <v>496</v>
      </c>
      <c r="E772" s="127" t="s">
        <v>278</v>
      </c>
      <c r="F772" s="127" t="s">
        <v>522</v>
      </c>
      <c r="G772" s="128">
        <v>34595</v>
      </c>
      <c r="H772" s="128">
        <v>34595</v>
      </c>
    </row>
    <row r="773" spans="1:8" s="193" customFormat="1" x14ac:dyDescent="0.2">
      <c r="A773" s="266" t="s">
        <v>291</v>
      </c>
      <c r="B773" s="118" t="s">
        <v>136</v>
      </c>
      <c r="C773" s="118" t="s">
        <v>495</v>
      </c>
      <c r="D773" s="118" t="s">
        <v>496</v>
      </c>
      <c r="E773" s="118" t="s">
        <v>173</v>
      </c>
      <c r="F773" s="118"/>
      <c r="G773" s="119">
        <f>G774</f>
        <v>26953.200000000001</v>
      </c>
      <c r="H773" s="119">
        <f>H774</f>
        <v>26953.200000000001</v>
      </c>
    </row>
    <row r="774" spans="1:8" s="193" customFormat="1" ht="24" x14ac:dyDescent="0.2">
      <c r="A774" s="279" t="s">
        <v>181</v>
      </c>
      <c r="B774" s="132" t="s">
        <v>136</v>
      </c>
      <c r="C774" s="132" t="s">
        <v>495</v>
      </c>
      <c r="D774" s="132" t="s">
        <v>496</v>
      </c>
      <c r="E774" s="132" t="s">
        <v>498</v>
      </c>
      <c r="F774" s="132"/>
      <c r="G774" s="133">
        <f>G775</f>
        <v>26953.200000000001</v>
      </c>
      <c r="H774" s="133">
        <f>H775</f>
        <v>26953.200000000001</v>
      </c>
    </row>
    <row r="775" spans="1:8" s="193" customFormat="1" ht="24" x14ac:dyDescent="0.2">
      <c r="A775" s="270" t="s">
        <v>104</v>
      </c>
      <c r="B775" s="127" t="s">
        <v>136</v>
      </c>
      <c r="C775" s="127" t="s">
        <v>495</v>
      </c>
      <c r="D775" s="127" t="s">
        <v>496</v>
      </c>
      <c r="E775" s="127" t="s">
        <v>698</v>
      </c>
      <c r="F775" s="127" t="s">
        <v>410</v>
      </c>
      <c r="G775" s="128">
        <f>G776+G777</f>
        <v>26953.200000000001</v>
      </c>
      <c r="H775" s="128">
        <f>H776+H777</f>
        <v>26953.200000000001</v>
      </c>
    </row>
    <row r="776" spans="1:8" s="193" customFormat="1" x14ac:dyDescent="0.2">
      <c r="A776" s="270" t="s">
        <v>105</v>
      </c>
      <c r="B776" s="127" t="s">
        <v>136</v>
      </c>
      <c r="C776" s="127" t="s">
        <v>495</v>
      </c>
      <c r="D776" s="127" t="s">
        <v>496</v>
      </c>
      <c r="E776" s="127" t="s">
        <v>698</v>
      </c>
      <c r="F776" s="127" t="s">
        <v>428</v>
      </c>
      <c r="G776" s="128">
        <v>26058.400000000001</v>
      </c>
      <c r="H776" s="128">
        <v>26058.400000000001</v>
      </c>
    </row>
    <row r="777" spans="1:8" s="193" customFormat="1" x14ac:dyDescent="0.2">
      <c r="A777" s="270" t="s">
        <v>521</v>
      </c>
      <c r="B777" s="127" t="s">
        <v>136</v>
      </c>
      <c r="C777" s="127" t="s">
        <v>495</v>
      </c>
      <c r="D777" s="127" t="s">
        <v>496</v>
      </c>
      <c r="E777" s="127" t="s">
        <v>698</v>
      </c>
      <c r="F777" s="127" t="s">
        <v>522</v>
      </c>
      <c r="G777" s="128">
        <v>894.8</v>
      </c>
      <c r="H777" s="128">
        <v>894.8</v>
      </c>
    </row>
    <row r="778" spans="1:8" s="193" customFormat="1" x14ac:dyDescent="0.2">
      <c r="A778" s="283" t="s">
        <v>279</v>
      </c>
      <c r="B778" s="118" t="s">
        <v>136</v>
      </c>
      <c r="C778" s="118" t="s">
        <v>495</v>
      </c>
      <c r="D778" s="118" t="s">
        <v>488</v>
      </c>
      <c r="E778" s="118"/>
      <c r="F778" s="118"/>
      <c r="G778" s="119">
        <f t="shared" ref="G778:H781" si="34">G779</f>
        <v>101291.39</v>
      </c>
      <c r="H778" s="119">
        <f t="shared" si="34"/>
        <v>101291.4</v>
      </c>
    </row>
    <row r="779" spans="1:8" s="193" customFormat="1" ht="27" x14ac:dyDescent="0.25">
      <c r="A779" s="272" t="s">
        <v>703</v>
      </c>
      <c r="B779" s="121" t="s">
        <v>136</v>
      </c>
      <c r="C779" s="121" t="s">
        <v>495</v>
      </c>
      <c r="D779" s="121" t="s">
        <v>488</v>
      </c>
      <c r="E779" s="121" t="s">
        <v>164</v>
      </c>
      <c r="F779" s="146"/>
      <c r="G779" s="133">
        <f t="shared" si="34"/>
        <v>101291.39</v>
      </c>
      <c r="H779" s="133">
        <f t="shared" si="34"/>
        <v>101291.4</v>
      </c>
    </row>
    <row r="780" spans="1:8" s="193" customFormat="1" x14ac:dyDescent="0.2">
      <c r="A780" s="266" t="s">
        <v>275</v>
      </c>
      <c r="B780" s="118" t="s">
        <v>136</v>
      </c>
      <c r="C780" s="118" t="s">
        <v>495</v>
      </c>
      <c r="D780" s="118" t="s">
        <v>488</v>
      </c>
      <c r="E780" s="118" t="s">
        <v>165</v>
      </c>
      <c r="F780" s="127"/>
      <c r="G780" s="119">
        <f t="shared" si="34"/>
        <v>101291.39</v>
      </c>
      <c r="H780" s="119">
        <f t="shared" si="34"/>
        <v>101291.4</v>
      </c>
    </row>
    <row r="781" spans="1:8" s="193" customFormat="1" ht="24" x14ac:dyDescent="0.2">
      <c r="A781" s="269" t="s">
        <v>280</v>
      </c>
      <c r="B781" s="132" t="s">
        <v>136</v>
      </c>
      <c r="C781" s="132" t="s">
        <v>495</v>
      </c>
      <c r="D781" s="132" t="s">
        <v>488</v>
      </c>
      <c r="E781" s="132" t="s">
        <v>171</v>
      </c>
      <c r="F781" s="132"/>
      <c r="G781" s="133">
        <f t="shared" si="34"/>
        <v>101291.39</v>
      </c>
      <c r="H781" s="133">
        <f t="shared" si="34"/>
        <v>101291.4</v>
      </c>
    </row>
    <row r="782" spans="1:8" s="193" customFormat="1" ht="24" x14ac:dyDescent="0.2">
      <c r="A782" s="270" t="s">
        <v>104</v>
      </c>
      <c r="B782" s="127" t="s">
        <v>136</v>
      </c>
      <c r="C782" s="127" t="s">
        <v>495</v>
      </c>
      <c r="D782" s="127" t="s">
        <v>488</v>
      </c>
      <c r="E782" s="127" t="s">
        <v>695</v>
      </c>
      <c r="F782" s="127" t="s">
        <v>410</v>
      </c>
      <c r="G782" s="128">
        <f>G783+G784</f>
        <v>101291.39</v>
      </c>
      <c r="H782" s="128">
        <f>H783+H784</f>
        <v>101291.4</v>
      </c>
    </row>
    <row r="783" spans="1:8" s="193" customFormat="1" x14ac:dyDescent="0.2">
      <c r="A783" s="270" t="s">
        <v>105</v>
      </c>
      <c r="B783" s="137">
        <v>612</v>
      </c>
      <c r="C783" s="127" t="s">
        <v>495</v>
      </c>
      <c r="D783" s="127" t="s">
        <v>488</v>
      </c>
      <c r="E783" s="127" t="s">
        <v>695</v>
      </c>
      <c r="F783" s="127" t="s">
        <v>428</v>
      </c>
      <c r="G783" s="128">
        <v>3223.9</v>
      </c>
      <c r="H783" s="128">
        <v>3223.9</v>
      </c>
    </row>
    <row r="784" spans="1:8" s="193" customFormat="1" x14ac:dyDescent="0.2">
      <c r="A784" s="270" t="s">
        <v>521</v>
      </c>
      <c r="B784" s="137">
        <v>612</v>
      </c>
      <c r="C784" s="127" t="s">
        <v>495</v>
      </c>
      <c r="D784" s="127" t="s">
        <v>488</v>
      </c>
      <c r="E784" s="127" t="s">
        <v>695</v>
      </c>
      <c r="F784" s="127" t="s">
        <v>522</v>
      </c>
      <c r="G784" s="128">
        <f>98067.5-0.01</f>
        <v>98067.49</v>
      </c>
      <c r="H784" s="128">
        <v>98067.5</v>
      </c>
    </row>
    <row r="785" spans="1:8" s="193" customFormat="1" x14ac:dyDescent="0.2">
      <c r="A785" s="266" t="s">
        <v>387</v>
      </c>
      <c r="B785" s="118" t="s">
        <v>136</v>
      </c>
      <c r="C785" s="118" t="s">
        <v>495</v>
      </c>
      <c r="D785" s="118" t="s">
        <v>489</v>
      </c>
      <c r="E785" s="118"/>
      <c r="F785" s="127"/>
      <c r="G785" s="119">
        <f>G786</f>
        <v>102643.2</v>
      </c>
      <c r="H785" s="119">
        <f>H786</f>
        <v>102643.2</v>
      </c>
    </row>
    <row r="786" spans="1:8" s="193" customFormat="1" ht="27" x14ac:dyDescent="0.25">
      <c r="A786" s="272" t="s">
        <v>703</v>
      </c>
      <c r="B786" s="121" t="s">
        <v>136</v>
      </c>
      <c r="C786" s="121" t="s">
        <v>495</v>
      </c>
      <c r="D786" s="121" t="s">
        <v>489</v>
      </c>
      <c r="E786" s="121" t="s">
        <v>164</v>
      </c>
      <c r="F786" s="127"/>
      <c r="G786" s="133">
        <f>G787+G796+G817</f>
        <v>102643.2</v>
      </c>
      <c r="H786" s="133">
        <f>H787+H796+H817</f>
        <v>102643.2</v>
      </c>
    </row>
    <row r="787" spans="1:8" s="193" customFormat="1" x14ac:dyDescent="0.2">
      <c r="A787" s="266" t="s">
        <v>275</v>
      </c>
      <c r="B787" s="118" t="s">
        <v>136</v>
      </c>
      <c r="C787" s="118" t="s">
        <v>495</v>
      </c>
      <c r="D787" s="118" t="s">
        <v>489</v>
      </c>
      <c r="E787" s="118" t="s">
        <v>165</v>
      </c>
      <c r="F787" s="118"/>
      <c r="G787" s="119">
        <f>G788+G792</f>
        <v>86451.199999999997</v>
      </c>
      <c r="H787" s="119">
        <f>H788+H792</f>
        <v>86451.199999999997</v>
      </c>
    </row>
    <row r="788" spans="1:8" s="193" customFormat="1" ht="24" x14ac:dyDescent="0.2">
      <c r="A788" s="269" t="s">
        <v>282</v>
      </c>
      <c r="B788" s="132" t="s">
        <v>136</v>
      </c>
      <c r="C788" s="132" t="s">
        <v>495</v>
      </c>
      <c r="D788" s="132" t="s">
        <v>489</v>
      </c>
      <c r="E788" s="132" t="s">
        <v>281</v>
      </c>
      <c r="F788" s="132"/>
      <c r="G788" s="133">
        <f>G789</f>
        <v>9279.2000000000007</v>
      </c>
      <c r="H788" s="133">
        <f>H789</f>
        <v>9279.2000000000007</v>
      </c>
    </row>
    <row r="789" spans="1:8" s="193" customFormat="1" ht="24" x14ac:dyDescent="0.2">
      <c r="A789" s="270" t="s">
        <v>104</v>
      </c>
      <c r="B789" s="127" t="s">
        <v>136</v>
      </c>
      <c r="C789" s="127" t="s">
        <v>495</v>
      </c>
      <c r="D789" s="127" t="s">
        <v>489</v>
      </c>
      <c r="E789" s="127" t="s">
        <v>696</v>
      </c>
      <c r="F789" s="127" t="s">
        <v>410</v>
      </c>
      <c r="G789" s="128">
        <f>G790+G791</f>
        <v>9279.2000000000007</v>
      </c>
      <c r="H789" s="128">
        <f>H790+H791</f>
        <v>9279.2000000000007</v>
      </c>
    </row>
    <row r="790" spans="1:8" s="193" customFormat="1" x14ac:dyDescent="0.2">
      <c r="A790" s="270" t="s">
        <v>105</v>
      </c>
      <c r="B790" s="137">
        <v>612</v>
      </c>
      <c r="C790" s="127" t="s">
        <v>495</v>
      </c>
      <c r="D790" s="127" t="s">
        <v>489</v>
      </c>
      <c r="E790" s="127" t="s">
        <v>696</v>
      </c>
      <c r="F790" s="127" t="s">
        <v>428</v>
      </c>
      <c r="G790" s="128">
        <v>9279.2000000000007</v>
      </c>
      <c r="H790" s="128">
        <v>9279.2000000000007</v>
      </c>
    </row>
    <row r="791" spans="1:8" s="193" customFormat="1" x14ac:dyDescent="0.2">
      <c r="A791" s="270" t="s">
        <v>521</v>
      </c>
      <c r="B791" s="137">
        <v>612</v>
      </c>
      <c r="C791" s="127" t="s">
        <v>495</v>
      </c>
      <c r="D791" s="127" t="s">
        <v>489</v>
      </c>
      <c r="E791" s="127" t="s">
        <v>696</v>
      </c>
      <c r="F791" s="127" t="s">
        <v>522</v>
      </c>
      <c r="G791" s="128">
        <v>0</v>
      </c>
      <c r="H791" s="128">
        <v>0</v>
      </c>
    </row>
    <row r="792" spans="1:8" s="193" customFormat="1" ht="24" x14ac:dyDescent="0.2">
      <c r="A792" s="269" t="s">
        <v>289</v>
      </c>
      <c r="B792" s="167">
        <v>612</v>
      </c>
      <c r="C792" s="146" t="s">
        <v>495</v>
      </c>
      <c r="D792" s="146" t="s">
        <v>489</v>
      </c>
      <c r="E792" s="132" t="s">
        <v>283</v>
      </c>
      <c r="F792" s="132"/>
      <c r="G792" s="133">
        <f>G793</f>
        <v>77172</v>
      </c>
      <c r="H792" s="133">
        <f>H793</f>
        <v>77172</v>
      </c>
    </row>
    <row r="793" spans="1:8" s="193" customFormat="1" ht="24" x14ac:dyDescent="0.2">
      <c r="A793" s="270" t="s">
        <v>104</v>
      </c>
      <c r="B793" s="127" t="s">
        <v>136</v>
      </c>
      <c r="C793" s="127" t="s">
        <v>495</v>
      </c>
      <c r="D793" s="127" t="s">
        <v>489</v>
      </c>
      <c r="E793" s="127" t="s">
        <v>697</v>
      </c>
      <c r="F793" s="127" t="s">
        <v>410</v>
      </c>
      <c r="G793" s="128">
        <f>G794+G795</f>
        <v>77172</v>
      </c>
      <c r="H793" s="128">
        <f>H794+H795</f>
        <v>77172</v>
      </c>
    </row>
    <row r="794" spans="1:8" s="193" customFormat="1" x14ac:dyDescent="0.2">
      <c r="A794" s="270" t="s">
        <v>105</v>
      </c>
      <c r="B794" s="137">
        <v>612</v>
      </c>
      <c r="C794" s="127" t="s">
        <v>495</v>
      </c>
      <c r="D794" s="127" t="s">
        <v>489</v>
      </c>
      <c r="E794" s="127" t="s">
        <v>697</v>
      </c>
      <c r="F794" s="127" t="s">
        <v>428</v>
      </c>
      <c r="G794" s="128">
        <v>68670</v>
      </c>
      <c r="H794" s="128">
        <v>68670</v>
      </c>
    </row>
    <row r="795" spans="1:8" s="193" customFormat="1" x14ac:dyDescent="0.2">
      <c r="A795" s="270" t="s">
        <v>521</v>
      </c>
      <c r="B795" s="137">
        <v>612</v>
      </c>
      <c r="C795" s="127" t="s">
        <v>495</v>
      </c>
      <c r="D795" s="127" t="s">
        <v>489</v>
      </c>
      <c r="E795" s="127" t="s">
        <v>697</v>
      </c>
      <c r="F795" s="127" t="s">
        <v>522</v>
      </c>
      <c r="G795" s="128">
        <v>8502</v>
      </c>
      <c r="H795" s="128">
        <v>8502</v>
      </c>
    </row>
    <row r="796" spans="1:8" s="193" customFormat="1" x14ac:dyDescent="0.2">
      <c r="A796" s="266" t="s">
        <v>463</v>
      </c>
      <c r="B796" s="118" t="s">
        <v>136</v>
      </c>
      <c r="C796" s="118" t="s">
        <v>495</v>
      </c>
      <c r="D796" s="118" t="s">
        <v>489</v>
      </c>
      <c r="E796" s="118" t="s">
        <v>172</v>
      </c>
      <c r="F796" s="118"/>
      <c r="G796" s="119">
        <f>G797+G805+G810</f>
        <v>6170</v>
      </c>
      <c r="H796" s="119">
        <f>H797+H805+H810</f>
        <v>6170</v>
      </c>
    </row>
    <row r="797" spans="1:8" s="193" customFormat="1" ht="24" x14ac:dyDescent="0.2">
      <c r="A797" s="169" t="s">
        <v>175</v>
      </c>
      <c r="B797" s="118" t="s">
        <v>136</v>
      </c>
      <c r="C797" s="118" t="s">
        <v>495</v>
      </c>
      <c r="D797" s="118" t="s">
        <v>489</v>
      </c>
      <c r="E797" s="118" t="s">
        <v>139</v>
      </c>
      <c r="F797" s="132"/>
      <c r="G797" s="119">
        <f>G798</f>
        <v>3985</v>
      </c>
      <c r="H797" s="119">
        <f>H798</f>
        <v>3985</v>
      </c>
    </row>
    <row r="798" spans="1:8" s="193" customFormat="1" x14ac:dyDescent="0.2">
      <c r="A798" s="271" t="s">
        <v>490</v>
      </c>
      <c r="B798" s="167">
        <v>612</v>
      </c>
      <c r="C798" s="146" t="s">
        <v>495</v>
      </c>
      <c r="D798" s="146" t="s">
        <v>489</v>
      </c>
      <c r="E798" s="146" t="s">
        <v>699</v>
      </c>
      <c r="F798" s="146"/>
      <c r="G798" s="151">
        <f>G799+G801+G803</f>
        <v>3985</v>
      </c>
      <c r="H798" s="151">
        <f>H799+H801+H803</f>
        <v>3985</v>
      </c>
    </row>
    <row r="799" spans="1:8" s="193" customFormat="1" ht="36" x14ac:dyDescent="0.2">
      <c r="A799" s="270" t="s">
        <v>79</v>
      </c>
      <c r="B799" s="137">
        <v>612</v>
      </c>
      <c r="C799" s="127" t="s">
        <v>495</v>
      </c>
      <c r="D799" s="127" t="s">
        <v>489</v>
      </c>
      <c r="E799" s="127" t="s">
        <v>699</v>
      </c>
      <c r="F799" s="127" t="s">
        <v>80</v>
      </c>
      <c r="G799" s="128">
        <f>G800</f>
        <v>3800</v>
      </c>
      <c r="H799" s="128">
        <f>H800</f>
        <v>3800</v>
      </c>
    </row>
    <row r="800" spans="1:8" s="193" customFormat="1" x14ac:dyDescent="0.2">
      <c r="A800" s="270" t="s">
        <v>491</v>
      </c>
      <c r="B800" s="137">
        <v>612</v>
      </c>
      <c r="C800" s="127" t="s">
        <v>495</v>
      </c>
      <c r="D800" s="127" t="s">
        <v>489</v>
      </c>
      <c r="E800" s="127" t="s">
        <v>699</v>
      </c>
      <c r="F800" s="127" t="s">
        <v>492</v>
      </c>
      <c r="G800" s="128">
        <f>2920+880</f>
        <v>3800</v>
      </c>
      <c r="H800" s="128">
        <f>2920+880</f>
        <v>3800</v>
      </c>
    </row>
    <row r="801" spans="1:8" s="193" customFormat="1" x14ac:dyDescent="0.2">
      <c r="A801" s="270" t="s">
        <v>303</v>
      </c>
      <c r="B801" s="137">
        <v>612</v>
      </c>
      <c r="C801" s="127" t="s">
        <v>495</v>
      </c>
      <c r="D801" s="127" t="s">
        <v>489</v>
      </c>
      <c r="E801" s="127" t="s">
        <v>699</v>
      </c>
      <c r="F801" s="127" t="s">
        <v>84</v>
      </c>
      <c r="G801" s="128">
        <f>G802</f>
        <v>180</v>
      </c>
      <c r="H801" s="128">
        <f>H802</f>
        <v>180</v>
      </c>
    </row>
    <row r="802" spans="1:8" s="193" customFormat="1" ht="24" x14ac:dyDescent="0.2">
      <c r="A802" s="270" t="s">
        <v>85</v>
      </c>
      <c r="B802" s="137">
        <v>612</v>
      </c>
      <c r="C802" s="127" t="s">
        <v>495</v>
      </c>
      <c r="D802" s="127" t="s">
        <v>489</v>
      </c>
      <c r="E802" s="127" t="s">
        <v>699</v>
      </c>
      <c r="F802" s="127" t="s">
        <v>86</v>
      </c>
      <c r="G802" s="128">
        <f>50+80+50</f>
        <v>180</v>
      </c>
      <c r="H802" s="128">
        <f>50+80+50</f>
        <v>180</v>
      </c>
    </row>
    <row r="803" spans="1:8" s="193" customFormat="1" x14ac:dyDescent="0.2">
      <c r="A803" s="270" t="s">
        <v>87</v>
      </c>
      <c r="B803" s="137">
        <v>612</v>
      </c>
      <c r="C803" s="127" t="s">
        <v>495</v>
      </c>
      <c r="D803" s="127" t="s">
        <v>489</v>
      </c>
      <c r="E803" s="127" t="s">
        <v>699</v>
      </c>
      <c r="F803" s="127" t="s">
        <v>88</v>
      </c>
      <c r="G803" s="128">
        <f>G804</f>
        <v>5</v>
      </c>
      <c r="H803" s="128">
        <f>H804</f>
        <v>5</v>
      </c>
    </row>
    <row r="804" spans="1:8" s="193" customFormat="1" x14ac:dyDescent="0.2">
      <c r="A804" s="270" t="s">
        <v>156</v>
      </c>
      <c r="B804" s="137">
        <v>612</v>
      </c>
      <c r="C804" s="127" t="s">
        <v>495</v>
      </c>
      <c r="D804" s="127" t="s">
        <v>489</v>
      </c>
      <c r="E804" s="127" t="s">
        <v>699</v>
      </c>
      <c r="F804" s="127" t="s">
        <v>89</v>
      </c>
      <c r="G804" s="128">
        <v>5</v>
      </c>
      <c r="H804" s="128">
        <v>5</v>
      </c>
    </row>
    <row r="805" spans="1:8" s="193" customFormat="1" ht="36" x14ac:dyDescent="0.2">
      <c r="A805" s="279" t="s">
        <v>290</v>
      </c>
      <c r="B805" s="132" t="s">
        <v>136</v>
      </c>
      <c r="C805" s="132" t="s">
        <v>495</v>
      </c>
      <c r="D805" s="132" t="s">
        <v>489</v>
      </c>
      <c r="E805" s="132" t="s">
        <v>700</v>
      </c>
      <c r="F805" s="132"/>
      <c r="G805" s="133">
        <f>G806+G808</f>
        <v>1635</v>
      </c>
      <c r="H805" s="133">
        <f>H806+H808</f>
        <v>1635</v>
      </c>
    </row>
    <row r="806" spans="1:8" s="193" customFormat="1" ht="36" x14ac:dyDescent="0.2">
      <c r="A806" s="270" t="s">
        <v>79</v>
      </c>
      <c r="B806" s="137">
        <v>612</v>
      </c>
      <c r="C806" s="127" t="s">
        <v>495</v>
      </c>
      <c r="D806" s="127" t="s">
        <v>489</v>
      </c>
      <c r="E806" s="127" t="s">
        <v>700</v>
      </c>
      <c r="F806" s="127" t="s">
        <v>80</v>
      </c>
      <c r="G806" s="128">
        <f>G807</f>
        <v>325</v>
      </c>
      <c r="H806" s="128">
        <f>H807</f>
        <v>325</v>
      </c>
    </row>
    <row r="807" spans="1:8" s="193" customFormat="1" x14ac:dyDescent="0.2">
      <c r="A807" s="270" t="s">
        <v>491</v>
      </c>
      <c r="B807" s="137">
        <v>612</v>
      </c>
      <c r="C807" s="127" t="s">
        <v>495</v>
      </c>
      <c r="D807" s="127" t="s">
        <v>489</v>
      </c>
      <c r="E807" s="127" t="s">
        <v>700</v>
      </c>
      <c r="F807" s="127" t="s">
        <v>492</v>
      </c>
      <c r="G807" s="128">
        <v>325</v>
      </c>
      <c r="H807" s="128">
        <v>325</v>
      </c>
    </row>
    <row r="808" spans="1:8" s="193" customFormat="1" x14ac:dyDescent="0.2">
      <c r="A808" s="270" t="s">
        <v>303</v>
      </c>
      <c r="B808" s="137">
        <v>612</v>
      </c>
      <c r="C808" s="127" t="s">
        <v>495</v>
      </c>
      <c r="D808" s="127" t="s">
        <v>489</v>
      </c>
      <c r="E808" s="127" t="s">
        <v>700</v>
      </c>
      <c r="F808" s="127" t="s">
        <v>84</v>
      </c>
      <c r="G808" s="128">
        <f>G809</f>
        <v>1310</v>
      </c>
      <c r="H808" s="128">
        <f>H809</f>
        <v>1310</v>
      </c>
    </row>
    <row r="809" spans="1:8" s="193" customFormat="1" ht="24" x14ac:dyDescent="0.2">
      <c r="A809" s="270" t="s">
        <v>85</v>
      </c>
      <c r="B809" s="137">
        <v>612</v>
      </c>
      <c r="C809" s="127" t="s">
        <v>495</v>
      </c>
      <c r="D809" s="127" t="s">
        <v>489</v>
      </c>
      <c r="E809" s="127" t="s">
        <v>700</v>
      </c>
      <c r="F809" s="127" t="s">
        <v>86</v>
      </c>
      <c r="G809" s="128">
        <v>1310</v>
      </c>
      <c r="H809" s="128">
        <v>1310</v>
      </c>
    </row>
    <row r="810" spans="1:8" s="193" customFormat="1" ht="48" x14ac:dyDescent="0.2">
      <c r="A810" s="278" t="s">
        <v>461</v>
      </c>
      <c r="B810" s="146" t="s">
        <v>136</v>
      </c>
      <c r="C810" s="146" t="s">
        <v>495</v>
      </c>
      <c r="D810" s="146" t="s">
        <v>489</v>
      </c>
      <c r="E810" s="146" t="s">
        <v>701</v>
      </c>
      <c r="F810" s="146"/>
      <c r="G810" s="151">
        <f>G811+G813+G815</f>
        <v>550</v>
      </c>
      <c r="H810" s="151">
        <f>H811+H813+H815</f>
        <v>550</v>
      </c>
    </row>
    <row r="811" spans="1:8" s="193" customFormat="1" ht="36" x14ac:dyDescent="0.2">
      <c r="A811" s="270" t="s">
        <v>79</v>
      </c>
      <c r="B811" s="137">
        <v>612</v>
      </c>
      <c r="C811" s="127" t="s">
        <v>495</v>
      </c>
      <c r="D811" s="127" t="s">
        <v>489</v>
      </c>
      <c r="E811" s="127" t="s">
        <v>701</v>
      </c>
      <c r="F811" s="127" t="s">
        <v>80</v>
      </c>
      <c r="G811" s="128">
        <f>G812</f>
        <v>155</v>
      </c>
      <c r="H811" s="128">
        <f>H812</f>
        <v>155</v>
      </c>
    </row>
    <row r="812" spans="1:8" s="193" customFormat="1" x14ac:dyDescent="0.2">
      <c r="A812" s="270" t="s">
        <v>491</v>
      </c>
      <c r="B812" s="137">
        <v>612</v>
      </c>
      <c r="C812" s="127" t="s">
        <v>495</v>
      </c>
      <c r="D812" s="127" t="s">
        <v>489</v>
      </c>
      <c r="E812" s="127" t="s">
        <v>701</v>
      </c>
      <c r="F812" s="127" t="s">
        <v>492</v>
      </c>
      <c r="G812" s="128">
        <v>155</v>
      </c>
      <c r="H812" s="128">
        <v>155</v>
      </c>
    </row>
    <row r="813" spans="1:8" s="193" customFormat="1" x14ac:dyDescent="0.2">
      <c r="A813" s="270" t="s">
        <v>303</v>
      </c>
      <c r="B813" s="137">
        <v>612</v>
      </c>
      <c r="C813" s="127" t="s">
        <v>495</v>
      </c>
      <c r="D813" s="127" t="s">
        <v>489</v>
      </c>
      <c r="E813" s="127" t="s">
        <v>701</v>
      </c>
      <c r="F813" s="127" t="s">
        <v>84</v>
      </c>
      <c r="G813" s="128">
        <f>G814</f>
        <v>205</v>
      </c>
      <c r="H813" s="128">
        <f>H814</f>
        <v>205</v>
      </c>
    </row>
    <row r="814" spans="1:8" s="193" customFormat="1" ht="24" x14ac:dyDescent="0.2">
      <c r="A814" s="270" t="s">
        <v>85</v>
      </c>
      <c r="B814" s="137">
        <v>612</v>
      </c>
      <c r="C814" s="127" t="s">
        <v>495</v>
      </c>
      <c r="D814" s="127" t="s">
        <v>489</v>
      </c>
      <c r="E814" s="127" t="s">
        <v>701</v>
      </c>
      <c r="F814" s="127" t="s">
        <v>86</v>
      </c>
      <c r="G814" s="128">
        <v>205</v>
      </c>
      <c r="H814" s="128">
        <v>205</v>
      </c>
    </row>
    <row r="815" spans="1:8" s="193" customFormat="1" x14ac:dyDescent="0.2">
      <c r="A815" s="270" t="s">
        <v>95</v>
      </c>
      <c r="B815" s="137">
        <v>612</v>
      </c>
      <c r="C815" s="127" t="s">
        <v>495</v>
      </c>
      <c r="D815" s="127" t="s">
        <v>489</v>
      </c>
      <c r="E815" s="127" t="s">
        <v>701</v>
      </c>
      <c r="F815" s="127" t="s">
        <v>94</v>
      </c>
      <c r="G815" s="128">
        <f>G816</f>
        <v>190</v>
      </c>
      <c r="H815" s="128">
        <f>H816</f>
        <v>190</v>
      </c>
    </row>
    <row r="816" spans="1:8" s="193" customFormat="1" x14ac:dyDescent="0.2">
      <c r="A816" s="270" t="s">
        <v>712</v>
      </c>
      <c r="B816" s="137">
        <v>612</v>
      </c>
      <c r="C816" s="127" t="s">
        <v>495</v>
      </c>
      <c r="D816" s="127" t="s">
        <v>489</v>
      </c>
      <c r="E816" s="127" t="s">
        <v>701</v>
      </c>
      <c r="F816" s="127" t="s">
        <v>692</v>
      </c>
      <c r="G816" s="128">
        <v>190</v>
      </c>
      <c r="H816" s="128">
        <v>190</v>
      </c>
    </row>
    <row r="817" spans="1:8" s="193" customFormat="1" ht="36" x14ac:dyDescent="0.2">
      <c r="A817" s="169" t="s">
        <v>711</v>
      </c>
      <c r="B817" s="149">
        <v>612</v>
      </c>
      <c r="C817" s="118" t="s">
        <v>495</v>
      </c>
      <c r="D817" s="118" t="s">
        <v>489</v>
      </c>
      <c r="E817" s="118" t="s">
        <v>174</v>
      </c>
      <c r="F817" s="118"/>
      <c r="G817" s="119">
        <f>G818</f>
        <v>10022</v>
      </c>
      <c r="H817" s="119">
        <f>H818</f>
        <v>10022</v>
      </c>
    </row>
    <row r="818" spans="1:8" s="193" customFormat="1" ht="25.5" x14ac:dyDescent="0.2">
      <c r="A818" s="256" t="s">
        <v>179</v>
      </c>
      <c r="B818" s="149">
        <v>612</v>
      </c>
      <c r="C818" s="118" t="s">
        <v>495</v>
      </c>
      <c r="D818" s="118" t="s">
        <v>489</v>
      </c>
      <c r="E818" s="118" t="s">
        <v>174</v>
      </c>
      <c r="F818" s="118"/>
      <c r="G818" s="119">
        <f>G819</f>
        <v>10022</v>
      </c>
      <c r="H818" s="119">
        <f>H819</f>
        <v>10022</v>
      </c>
    </row>
    <row r="819" spans="1:8" s="193" customFormat="1" ht="36" x14ac:dyDescent="0.2">
      <c r="A819" s="269" t="s">
        <v>412</v>
      </c>
      <c r="B819" s="132" t="s">
        <v>136</v>
      </c>
      <c r="C819" s="132" t="s">
        <v>495</v>
      </c>
      <c r="D819" s="132" t="s">
        <v>489</v>
      </c>
      <c r="E819" s="132" t="s">
        <v>174</v>
      </c>
      <c r="F819" s="132"/>
      <c r="G819" s="133">
        <f>G820+G823</f>
        <v>10022</v>
      </c>
      <c r="H819" s="133">
        <f>H820+H823</f>
        <v>10022</v>
      </c>
    </row>
    <row r="820" spans="1:8" s="193" customFormat="1" ht="24" x14ac:dyDescent="0.2">
      <c r="A820" s="268" t="s">
        <v>394</v>
      </c>
      <c r="B820" s="118" t="s">
        <v>136</v>
      </c>
      <c r="C820" s="118" t="s">
        <v>495</v>
      </c>
      <c r="D820" s="118" t="s">
        <v>489</v>
      </c>
      <c r="E820" s="118" t="s">
        <v>294</v>
      </c>
      <c r="F820" s="118"/>
      <c r="G820" s="119">
        <f>G821</f>
        <v>9500</v>
      </c>
      <c r="H820" s="119">
        <f>H821</f>
        <v>9500</v>
      </c>
    </row>
    <row r="821" spans="1:8" s="193" customFormat="1" ht="36" x14ac:dyDescent="0.2">
      <c r="A821" s="270" t="s">
        <v>79</v>
      </c>
      <c r="B821" s="127" t="s">
        <v>136</v>
      </c>
      <c r="C821" s="127" t="s">
        <v>495</v>
      </c>
      <c r="D821" s="127" t="s">
        <v>489</v>
      </c>
      <c r="E821" s="127" t="s">
        <v>294</v>
      </c>
      <c r="F821" s="127" t="s">
        <v>80</v>
      </c>
      <c r="G821" s="128">
        <f>G822</f>
        <v>9500</v>
      </c>
      <c r="H821" s="128">
        <f>H822</f>
        <v>9500</v>
      </c>
    </row>
    <row r="822" spans="1:8" s="193" customFormat="1" x14ac:dyDescent="0.2">
      <c r="A822" s="270" t="s">
        <v>81</v>
      </c>
      <c r="B822" s="127" t="s">
        <v>136</v>
      </c>
      <c r="C822" s="127" t="s">
        <v>495</v>
      </c>
      <c r="D822" s="127" t="s">
        <v>489</v>
      </c>
      <c r="E822" s="127" t="s">
        <v>294</v>
      </c>
      <c r="F822" s="127" t="s">
        <v>82</v>
      </c>
      <c r="G822" s="128">
        <f>7300+2200</f>
        <v>9500</v>
      </c>
      <c r="H822" s="128">
        <f>7300+2200</f>
        <v>9500</v>
      </c>
    </row>
    <row r="823" spans="1:8" s="193" customFormat="1" x14ac:dyDescent="0.2">
      <c r="A823" s="266" t="s">
        <v>83</v>
      </c>
      <c r="B823" s="118" t="s">
        <v>136</v>
      </c>
      <c r="C823" s="118" t="s">
        <v>495</v>
      </c>
      <c r="D823" s="118" t="s">
        <v>489</v>
      </c>
      <c r="E823" s="118" t="s">
        <v>295</v>
      </c>
      <c r="F823" s="118"/>
      <c r="G823" s="119">
        <f>G824+G826</f>
        <v>522</v>
      </c>
      <c r="H823" s="119">
        <f>H824+H826</f>
        <v>522</v>
      </c>
    </row>
    <row r="824" spans="1:8" s="193" customFormat="1" x14ac:dyDescent="0.2">
      <c r="A824" s="270" t="s">
        <v>303</v>
      </c>
      <c r="B824" s="127" t="s">
        <v>136</v>
      </c>
      <c r="C824" s="127" t="s">
        <v>495</v>
      </c>
      <c r="D824" s="127" t="s">
        <v>489</v>
      </c>
      <c r="E824" s="127" t="s">
        <v>295</v>
      </c>
      <c r="F824" s="127" t="s">
        <v>84</v>
      </c>
      <c r="G824" s="128">
        <f>G825</f>
        <v>507</v>
      </c>
      <c r="H824" s="284">
        <f>H825</f>
        <v>507</v>
      </c>
    </row>
    <row r="825" spans="1:8" s="193" customFormat="1" ht="24" x14ac:dyDescent="0.2">
      <c r="A825" s="270" t="s">
        <v>85</v>
      </c>
      <c r="B825" s="127" t="s">
        <v>136</v>
      </c>
      <c r="C825" s="127" t="s">
        <v>495</v>
      </c>
      <c r="D825" s="127" t="s">
        <v>489</v>
      </c>
      <c r="E825" s="127" t="s">
        <v>295</v>
      </c>
      <c r="F825" s="127" t="s">
        <v>86</v>
      </c>
      <c r="G825" s="284">
        <f>252+15+80+160</f>
        <v>507</v>
      </c>
      <c r="H825" s="284">
        <f>252+15+80+160</f>
        <v>507</v>
      </c>
    </row>
    <row r="826" spans="1:8" s="193" customFormat="1" x14ac:dyDescent="0.2">
      <c r="A826" s="270" t="s">
        <v>87</v>
      </c>
      <c r="B826" s="127" t="s">
        <v>136</v>
      </c>
      <c r="C826" s="127" t="s">
        <v>495</v>
      </c>
      <c r="D826" s="127" t="s">
        <v>489</v>
      </c>
      <c r="E826" s="127" t="s">
        <v>295</v>
      </c>
      <c r="F826" s="127" t="s">
        <v>88</v>
      </c>
      <c r="G826" s="284">
        <f>G827</f>
        <v>15</v>
      </c>
      <c r="H826" s="284">
        <f>H827</f>
        <v>15</v>
      </c>
    </row>
    <row r="827" spans="1:8" s="193" customFormat="1" x14ac:dyDescent="0.2">
      <c r="A827" s="270" t="s">
        <v>519</v>
      </c>
      <c r="B827" s="127" t="s">
        <v>136</v>
      </c>
      <c r="C827" s="127" t="s">
        <v>495</v>
      </c>
      <c r="D827" s="127" t="s">
        <v>489</v>
      </c>
      <c r="E827" s="127" t="s">
        <v>295</v>
      </c>
      <c r="F827" s="127" t="s">
        <v>89</v>
      </c>
      <c r="G827" s="284">
        <v>15</v>
      </c>
      <c r="H827" s="284">
        <v>15</v>
      </c>
    </row>
    <row r="828" spans="1:8" s="193" customFormat="1" x14ac:dyDescent="0.2">
      <c r="A828" s="266" t="s">
        <v>408</v>
      </c>
      <c r="B828" s="118" t="s">
        <v>136</v>
      </c>
      <c r="C828" s="118" t="s">
        <v>520</v>
      </c>
      <c r="D828" s="118" t="s">
        <v>77</v>
      </c>
      <c r="E828" s="118"/>
      <c r="F828" s="118"/>
      <c r="G828" s="285">
        <f>G829+G839</f>
        <v>24365.599999999999</v>
      </c>
      <c r="H828" s="285">
        <f>H829+H839</f>
        <v>23208.5</v>
      </c>
    </row>
    <row r="829" spans="1:8" s="193" customFormat="1" x14ac:dyDescent="0.2">
      <c r="A829" s="266" t="s">
        <v>396</v>
      </c>
      <c r="B829" s="118" t="s">
        <v>136</v>
      </c>
      <c r="C829" s="118" t="s">
        <v>520</v>
      </c>
      <c r="D829" s="118" t="s">
        <v>488</v>
      </c>
      <c r="E829" s="118"/>
      <c r="F829" s="118"/>
      <c r="G829" s="285">
        <f>G830</f>
        <v>8885.6</v>
      </c>
      <c r="H829" s="285">
        <f>H830</f>
        <v>8405</v>
      </c>
    </row>
    <row r="830" spans="1:8" s="193" customFormat="1" ht="27" x14ac:dyDescent="0.25">
      <c r="A830" s="272" t="s">
        <v>703</v>
      </c>
      <c r="B830" s="121" t="s">
        <v>136</v>
      </c>
      <c r="C830" s="121" t="s">
        <v>520</v>
      </c>
      <c r="D830" s="121" t="s">
        <v>488</v>
      </c>
      <c r="E830" s="121" t="s">
        <v>164</v>
      </c>
      <c r="F830" s="121"/>
      <c r="G830" s="286">
        <f>G831</f>
        <v>8885.6</v>
      </c>
      <c r="H830" s="286">
        <f>H831</f>
        <v>8405</v>
      </c>
    </row>
    <row r="831" spans="1:8" s="193" customFormat="1" x14ac:dyDescent="0.2">
      <c r="A831" s="266" t="s">
        <v>291</v>
      </c>
      <c r="B831" s="118" t="s">
        <v>136</v>
      </c>
      <c r="C831" s="118" t="s">
        <v>520</v>
      </c>
      <c r="D831" s="118" t="s">
        <v>488</v>
      </c>
      <c r="E831" s="118" t="s">
        <v>173</v>
      </c>
      <c r="F831" s="118"/>
      <c r="G831" s="285">
        <f>G832+G836</f>
        <v>8885.6</v>
      </c>
      <c r="H831" s="285">
        <f>H832+H836</f>
        <v>8405</v>
      </c>
    </row>
    <row r="832" spans="1:8" s="193" customFormat="1" ht="48" x14ac:dyDescent="0.2">
      <c r="A832" s="269" t="s">
        <v>144</v>
      </c>
      <c r="B832" s="132" t="s">
        <v>136</v>
      </c>
      <c r="C832" s="132" t="s">
        <v>520</v>
      </c>
      <c r="D832" s="132" t="s">
        <v>488</v>
      </c>
      <c r="E832" s="132" t="s">
        <v>293</v>
      </c>
      <c r="F832" s="132"/>
      <c r="G832" s="286">
        <f>G833</f>
        <v>8245.6</v>
      </c>
      <c r="H832" s="286">
        <f>H833</f>
        <v>7765</v>
      </c>
    </row>
    <row r="833" spans="1:8" s="193" customFormat="1" ht="24" x14ac:dyDescent="0.2">
      <c r="A833" s="270" t="s">
        <v>104</v>
      </c>
      <c r="B833" s="127" t="s">
        <v>136</v>
      </c>
      <c r="C833" s="127" t="s">
        <v>520</v>
      </c>
      <c r="D833" s="127" t="s">
        <v>488</v>
      </c>
      <c r="E833" s="127" t="s">
        <v>293</v>
      </c>
      <c r="F833" s="127" t="s">
        <v>410</v>
      </c>
      <c r="G833" s="287">
        <f>G834+G835</f>
        <v>8245.6</v>
      </c>
      <c r="H833" s="287">
        <f>H834+H835</f>
        <v>7765</v>
      </c>
    </row>
    <row r="834" spans="1:8" s="193" customFormat="1" x14ac:dyDescent="0.2">
      <c r="A834" s="270" t="s">
        <v>105</v>
      </c>
      <c r="B834" s="127" t="s">
        <v>136</v>
      </c>
      <c r="C834" s="127" t="s">
        <v>520</v>
      </c>
      <c r="D834" s="127" t="s">
        <v>488</v>
      </c>
      <c r="E834" s="127" t="s">
        <v>293</v>
      </c>
      <c r="F834" s="127" t="s">
        <v>428</v>
      </c>
      <c r="G834" s="287">
        <v>7940.05</v>
      </c>
      <c r="H834" s="287">
        <v>7538.2</v>
      </c>
    </row>
    <row r="835" spans="1:8" s="193" customFormat="1" x14ac:dyDescent="0.2">
      <c r="A835" s="270" t="s">
        <v>521</v>
      </c>
      <c r="B835" s="127" t="s">
        <v>136</v>
      </c>
      <c r="C835" s="127" t="s">
        <v>520</v>
      </c>
      <c r="D835" s="127" t="s">
        <v>488</v>
      </c>
      <c r="E835" s="127" t="s">
        <v>293</v>
      </c>
      <c r="F835" s="127" t="s">
        <v>522</v>
      </c>
      <c r="G835" s="287">
        <v>305.55</v>
      </c>
      <c r="H835" s="287">
        <v>226.8</v>
      </c>
    </row>
    <row r="836" spans="1:8" s="193" customFormat="1" ht="24" x14ac:dyDescent="0.2">
      <c r="A836" s="278" t="s">
        <v>180</v>
      </c>
      <c r="B836" s="146" t="s">
        <v>136</v>
      </c>
      <c r="C836" s="146" t="s">
        <v>520</v>
      </c>
      <c r="D836" s="146" t="s">
        <v>488</v>
      </c>
      <c r="E836" s="146" t="s">
        <v>702</v>
      </c>
      <c r="F836" s="146"/>
      <c r="G836" s="288">
        <f>G837</f>
        <v>640</v>
      </c>
      <c r="H836" s="288">
        <f>H837</f>
        <v>640</v>
      </c>
    </row>
    <row r="837" spans="1:8" s="193" customFormat="1" x14ac:dyDescent="0.2">
      <c r="A837" s="270" t="s">
        <v>95</v>
      </c>
      <c r="B837" s="137">
        <v>612</v>
      </c>
      <c r="C837" s="127" t="s">
        <v>520</v>
      </c>
      <c r="D837" s="127" t="s">
        <v>488</v>
      </c>
      <c r="E837" s="127" t="s">
        <v>702</v>
      </c>
      <c r="F837" s="127" t="s">
        <v>94</v>
      </c>
      <c r="G837" s="287">
        <f>G838</f>
        <v>640</v>
      </c>
      <c r="H837" s="287">
        <f>H838</f>
        <v>640</v>
      </c>
    </row>
    <row r="838" spans="1:8" s="193" customFormat="1" x14ac:dyDescent="0.2">
      <c r="A838" s="270" t="s">
        <v>96</v>
      </c>
      <c r="B838" s="137">
        <v>612</v>
      </c>
      <c r="C838" s="127" t="s">
        <v>520</v>
      </c>
      <c r="D838" s="127" t="s">
        <v>488</v>
      </c>
      <c r="E838" s="127" t="s">
        <v>702</v>
      </c>
      <c r="F838" s="127" t="s">
        <v>97</v>
      </c>
      <c r="G838" s="287">
        <v>640</v>
      </c>
      <c r="H838" s="287">
        <v>640</v>
      </c>
    </row>
    <row r="839" spans="1:8" s="193" customFormat="1" x14ac:dyDescent="0.2">
      <c r="A839" s="266" t="s">
        <v>397</v>
      </c>
      <c r="B839" s="118" t="s">
        <v>136</v>
      </c>
      <c r="C839" s="118" t="s">
        <v>520</v>
      </c>
      <c r="D839" s="118" t="s">
        <v>78</v>
      </c>
      <c r="E839" s="118"/>
      <c r="F839" s="118"/>
      <c r="G839" s="285">
        <f t="shared" ref="G839:H843" si="35">G840</f>
        <v>15480</v>
      </c>
      <c r="H839" s="285">
        <f t="shared" si="35"/>
        <v>14803.5</v>
      </c>
    </row>
    <row r="840" spans="1:8" s="193" customFormat="1" ht="27" x14ac:dyDescent="0.25">
      <c r="A840" s="272" t="s">
        <v>703</v>
      </c>
      <c r="B840" s="121" t="s">
        <v>136</v>
      </c>
      <c r="C840" s="121" t="s">
        <v>520</v>
      </c>
      <c r="D840" s="121" t="s">
        <v>78</v>
      </c>
      <c r="E840" s="121" t="s">
        <v>164</v>
      </c>
      <c r="F840" s="132"/>
      <c r="G840" s="285">
        <f t="shared" si="35"/>
        <v>15480</v>
      </c>
      <c r="H840" s="285">
        <f t="shared" si="35"/>
        <v>14803.5</v>
      </c>
    </row>
    <row r="841" spans="1:8" s="193" customFormat="1" x14ac:dyDescent="0.2">
      <c r="A841" s="266" t="s">
        <v>291</v>
      </c>
      <c r="B841" s="118" t="s">
        <v>136</v>
      </c>
      <c r="C841" s="118" t="s">
        <v>520</v>
      </c>
      <c r="D841" s="118" t="s">
        <v>78</v>
      </c>
      <c r="E841" s="118" t="s">
        <v>173</v>
      </c>
      <c r="F841" s="118"/>
      <c r="G841" s="285">
        <f t="shared" si="35"/>
        <v>15480</v>
      </c>
      <c r="H841" s="285">
        <f t="shared" si="35"/>
        <v>14803.5</v>
      </c>
    </row>
    <row r="842" spans="1:8" s="193" customFormat="1" ht="60" x14ac:dyDescent="0.2">
      <c r="A842" s="289" t="s">
        <v>517</v>
      </c>
      <c r="B842" s="146" t="s">
        <v>136</v>
      </c>
      <c r="C842" s="146" t="s">
        <v>520</v>
      </c>
      <c r="D842" s="146" t="s">
        <v>78</v>
      </c>
      <c r="E842" s="146" t="s">
        <v>292</v>
      </c>
      <c r="F842" s="146"/>
      <c r="G842" s="288">
        <f t="shared" si="35"/>
        <v>15480</v>
      </c>
      <c r="H842" s="288">
        <f t="shared" si="35"/>
        <v>14803.5</v>
      </c>
    </row>
    <row r="843" spans="1:8" s="193" customFormat="1" x14ac:dyDescent="0.2">
      <c r="A843" s="270" t="s">
        <v>95</v>
      </c>
      <c r="B843" s="127" t="s">
        <v>136</v>
      </c>
      <c r="C843" s="127" t="s">
        <v>520</v>
      </c>
      <c r="D843" s="127" t="s">
        <v>78</v>
      </c>
      <c r="E843" s="127" t="s">
        <v>292</v>
      </c>
      <c r="F843" s="127" t="s">
        <v>94</v>
      </c>
      <c r="G843" s="287">
        <f t="shared" si="35"/>
        <v>15480</v>
      </c>
      <c r="H843" s="287">
        <f t="shared" si="35"/>
        <v>14803.5</v>
      </c>
    </row>
    <row r="844" spans="1:8" s="193" customFormat="1" x14ac:dyDescent="0.2">
      <c r="A844" s="270" t="s">
        <v>158</v>
      </c>
      <c r="B844" s="127" t="s">
        <v>136</v>
      </c>
      <c r="C844" s="127" t="s">
        <v>520</v>
      </c>
      <c r="D844" s="127" t="s">
        <v>78</v>
      </c>
      <c r="E844" s="127" t="s">
        <v>292</v>
      </c>
      <c r="F844" s="127" t="s">
        <v>523</v>
      </c>
      <c r="G844" s="287">
        <v>15480</v>
      </c>
      <c r="H844" s="287">
        <v>14803.5</v>
      </c>
    </row>
    <row r="845" spans="1:8" s="193" customFormat="1" ht="15.75" x14ac:dyDescent="0.25">
      <c r="A845" s="265" t="s">
        <v>468</v>
      </c>
      <c r="B845" s="123" t="s">
        <v>469</v>
      </c>
      <c r="C845" s="123"/>
      <c r="D845" s="123"/>
      <c r="E845" s="123"/>
      <c r="F845" s="123"/>
      <c r="G845" s="290">
        <f>G846</f>
        <v>28986</v>
      </c>
      <c r="H845" s="290">
        <f>H846</f>
        <v>28986</v>
      </c>
    </row>
    <row r="846" spans="1:8" s="193" customFormat="1" x14ac:dyDescent="0.2">
      <c r="A846" s="266" t="s">
        <v>115</v>
      </c>
      <c r="B846" s="118" t="s">
        <v>469</v>
      </c>
      <c r="C846" s="118" t="s">
        <v>76</v>
      </c>
      <c r="D846" s="118" t="s">
        <v>77</v>
      </c>
      <c r="E846" s="118"/>
      <c r="F846" s="118"/>
      <c r="G846" s="285">
        <f>G847+G854+G865</f>
        <v>28986</v>
      </c>
      <c r="H846" s="285">
        <f>H847+H854+H865</f>
        <v>28986</v>
      </c>
    </row>
    <row r="847" spans="1:8" s="193" customFormat="1" ht="24" x14ac:dyDescent="0.2">
      <c r="A847" s="266" t="s">
        <v>470</v>
      </c>
      <c r="B847" s="118" t="s">
        <v>469</v>
      </c>
      <c r="C847" s="118" t="s">
        <v>76</v>
      </c>
      <c r="D847" s="118" t="s">
        <v>496</v>
      </c>
      <c r="E847" s="118"/>
      <c r="F847" s="118"/>
      <c r="G847" s="285">
        <f t="shared" ref="G847:H852" si="36">G848</f>
        <v>2000</v>
      </c>
      <c r="H847" s="285">
        <f t="shared" si="36"/>
        <v>2000</v>
      </c>
    </row>
    <row r="848" spans="1:8" s="193" customFormat="1" x14ac:dyDescent="0.2">
      <c r="A848" s="269" t="s">
        <v>34</v>
      </c>
      <c r="B848" s="132" t="s">
        <v>469</v>
      </c>
      <c r="C848" s="132" t="s">
        <v>76</v>
      </c>
      <c r="D848" s="132" t="s">
        <v>496</v>
      </c>
      <c r="E848" s="132" t="s">
        <v>222</v>
      </c>
      <c r="F848" s="132"/>
      <c r="G848" s="286">
        <f t="shared" si="36"/>
        <v>2000</v>
      </c>
      <c r="H848" s="286">
        <f t="shared" si="36"/>
        <v>2000</v>
      </c>
    </row>
    <row r="849" spans="1:8" s="193" customFormat="1" x14ac:dyDescent="0.2">
      <c r="A849" s="266" t="s">
        <v>108</v>
      </c>
      <c r="B849" s="118" t="s">
        <v>469</v>
      </c>
      <c r="C849" s="118" t="s">
        <v>76</v>
      </c>
      <c r="D849" s="118" t="s">
        <v>496</v>
      </c>
      <c r="E849" s="118" t="s">
        <v>223</v>
      </c>
      <c r="F849" s="118"/>
      <c r="G849" s="285">
        <f t="shared" si="36"/>
        <v>2000</v>
      </c>
      <c r="H849" s="285">
        <f t="shared" si="36"/>
        <v>2000</v>
      </c>
    </row>
    <row r="850" spans="1:8" s="193" customFormat="1" x14ac:dyDescent="0.2">
      <c r="A850" s="271" t="s">
        <v>312</v>
      </c>
      <c r="B850" s="146" t="s">
        <v>469</v>
      </c>
      <c r="C850" s="146" t="s">
        <v>76</v>
      </c>
      <c r="D850" s="146" t="s">
        <v>496</v>
      </c>
      <c r="E850" s="146" t="s">
        <v>224</v>
      </c>
      <c r="F850" s="127"/>
      <c r="G850" s="288">
        <f t="shared" si="36"/>
        <v>2000</v>
      </c>
      <c r="H850" s="288">
        <f t="shared" si="36"/>
        <v>2000</v>
      </c>
    </row>
    <row r="851" spans="1:8" s="193" customFormat="1" x14ac:dyDescent="0.2">
      <c r="A851" s="291" t="s">
        <v>30</v>
      </c>
      <c r="B851" s="184" t="s">
        <v>469</v>
      </c>
      <c r="C851" s="184" t="s">
        <v>76</v>
      </c>
      <c r="D851" s="184" t="s">
        <v>496</v>
      </c>
      <c r="E851" s="184" t="s">
        <v>225</v>
      </c>
      <c r="F851" s="185"/>
      <c r="G851" s="285">
        <f t="shared" si="36"/>
        <v>2000</v>
      </c>
      <c r="H851" s="285">
        <f t="shared" si="36"/>
        <v>2000</v>
      </c>
    </row>
    <row r="852" spans="1:8" s="193" customFormat="1" ht="36" x14ac:dyDescent="0.2">
      <c r="A852" s="270" t="s">
        <v>79</v>
      </c>
      <c r="B852" s="127" t="s">
        <v>469</v>
      </c>
      <c r="C852" s="127" t="s">
        <v>76</v>
      </c>
      <c r="D852" s="127" t="s">
        <v>496</v>
      </c>
      <c r="E852" s="127" t="s">
        <v>226</v>
      </c>
      <c r="F852" s="127" t="s">
        <v>80</v>
      </c>
      <c r="G852" s="287">
        <f t="shared" si="36"/>
        <v>2000</v>
      </c>
      <c r="H852" s="287">
        <f t="shared" si="36"/>
        <v>2000</v>
      </c>
    </row>
    <row r="853" spans="1:8" s="193" customFormat="1" x14ac:dyDescent="0.2">
      <c r="A853" s="270" t="s">
        <v>81</v>
      </c>
      <c r="B853" s="127" t="s">
        <v>469</v>
      </c>
      <c r="C853" s="127" t="s">
        <v>76</v>
      </c>
      <c r="D853" s="127" t="s">
        <v>496</v>
      </c>
      <c r="E853" s="127" t="s">
        <v>226</v>
      </c>
      <c r="F853" s="127" t="s">
        <v>82</v>
      </c>
      <c r="G853" s="287">
        <v>2000</v>
      </c>
      <c r="H853" s="287">
        <v>2000</v>
      </c>
    </row>
    <row r="854" spans="1:8" s="193" customFormat="1" ht="36" x14ac:dyDescent="0.2">
      <c r="A854" s="266" t="s">
        <v>313</v>
      </c>
      <c r="B854" s="118" t="s">
        <v>469</v>
      </c>
      <c r="C854" s="118" t="s">
        <v>76</v>
      </c>
      <c r="D854" s="118" t="s">
        <v>488</v>
      </c>
      <c r="E854" s="118"/>
      <c r="F854" s="118"/>
      <c r="G854" s="287">
        <f>G855+G860</f>
        <v>24792</v>
      </c>
      <c r="H854" s="287">
        <f>H855+H860</f>
        <v>24792</v>
      </c>
    </row>
    <row r="855" spans="1:8" s="193" customFormat="1" ht="24" x14ac:dyDescent="0.2">
      <c r="A855" s="269" t="s">
        <v>29</v>
      </c>
      <c r="B855" s="132" t="s">
        <v>469</v>
      </c>
      <c r="C855" s="132" t="s">
        <v>76</v>
      </c>
      <c r="D855" s="132" t="s">
        <v>488</v>
      </c>
      <c r="E855" s="158" t="s">
        <v>227</v>
      </c>
      <c r="F855" s="154"/>
      <c r="G855" s="286">
        <f t="shared" ref="G855:H858" si="37">G856</f>
        <v>19762</v>
      </c>
      <c r="H855" s="286">
        <f t="shared" si="37"/>
        <v>19762</v>
      </c>
    </row>
    <row r="856" spans="1:8" s="193" customFormat="1" x14ac:dyDescent="0.2">
      <c r="A856" s="266" t="s">
        <v>108</v>
      </c>
      <c r="B856" s="118" t="s">
        <v>469</v>
      </c>
      <c r="C856" s="118" t="s">
        <v>76</v>
      </c>
      <c r="D856" s="118" t="s">
        <v>488</v>
      </c>
      <c r="E856" s="186" t="s">
        <v>138</v>
      </c>
      <c r="F856" s="157"/>
      <c r="G856" s="285">
        <f t="shared" si="37"/>
        <v>19762</v>
      </c>
      <c r="H856" s="285">
        <f t="shared" si="37"/>
        <v>19762</v>
      </c>
    </row>
    <row r="857" spans="1:8" s="193" customFormat="1" x14ac:dyDescent="0.2">
      <c r="A857" s="291" t="s">
        <v>30</v>
      </c>
      <c r="B857" s="184" t="s">
        <v>469</v>
      </c>
      <c r="C857" s="184" t="s">
        <v>76</v>
      </c>
      <c r="D857" s="184" t="s">
        <v>488</v>
      </c>
      <c r="E857" s="184" t="s">
        <v>231</v>
      </c>
      <c r="F857" s="185"/>
      <c r="G857" s="285">
        <f t="shared" si="37"/>
        <v>19762</v>
      </c>
      <c r="H857" s="285">
        <f t="shared" si="37"/>
        <v>19762</v>
      </c>
    </row>
    <row r="858" spans="1:8" s="193" customFormat="1" ht="36" x14ac:dyDescent="0.2">
      <c r="A858" s="270" t="s">
        <v>79</v>
      </c>
      <c r="B858" s="127" t="s">
        <v>469</v>
      </c>
      <c r="C858" s="127" t="s">
        <v>76</v>
      </c>
      <c r="D858" s="127" t="s">
        <v>488</v>
      </c>
      <c r="E858" s="127" t="s">
        <v>231</v>
      </c>
      <c r="F858" s="127" t="s">
        <v>80</v>
      </c>
      <c r="G858" s="287">
        <f t="shared" si="37"/>
        <v>19762</v>
      </c>
      <c r="H858" s="287">
        <f t="shared" si="37"/>
        <v>19762</v>
      </c>
    </row>
    <row r="859" spans="1:8" s="193" customFormat="1" x14ac:dyDescent="0.2">
      <c r="A859" s="270" t="s">
        <v>81</v>
      </c>
      <c r="B859" s="127" t="s">
        <v>469</v>
      </c>
      <c r="C859" s="127" t="s">
        <v>76</v>
      </c>
      <c r="D859" s="127" t="s">
        <v>488</v>
      </c>
      <c r="E859" s="127" t="s">
        <v>231</v>
      </c>
      <c r="F859" s="127" t="s">
        <v>82</v>
      </c>
      <c r="G859" s="287">
        <f>14550+50+4380+62+720</f>
        <v>19762</v>
      </c>
      <c r="H859" s="287">
        <f>14550+50+4380+62+720</f>
        <v>19762</v>
      </c>
    </row>
    <row r="860" spans="1:8" s="193" customFormat="1" x14ac:dyDescent="0.2">
      <c r="A860" s="266" t="s">
        <v>143</v>
      </c>
      <c r="B860" s="118" t="s">
        <v>469</v>
      </c>
      <c r="C860" s="118" t="s">
        <v>76</v>
      </c>
      <c r="D860" s="118" t="s">
        <v>488</v>
      </c>
      <c r="E860" s="118" t="s">
        <v>232</v>
      </c>
      <c r="F860" s="127"/>
      <c r="G860" s="285">
        <f>G861+G863</f>
        <v>5030</v>
      </c>
      <c r="H860" s="285">
        <f>H861+H863</f>
        <v>5030</v>
      </c>
    </row>
    <row r="861" spans="1:8" s="193" customFormat="1" x14ac:dyDescent="0.2">
      <c r="A861" s="270" t="s">
        <v>303</v>
      </c>
      <c r="B861" s="127" t="s">
        <v>469</v>
      </c>
      <c r="C861" s="127" t="s">
        <v>76</v>
      </c>
      <c r="D861" s="127" t="s">
        <v>488</v>
      </c>
      <c r="E861" s="127" t="s">
        <v>232</v>
      </c>
      <c r="F861" s="127" t="s">
        <v>84</v>
      </c>
      <c r="G861" s="287">
        <f>G862</f>
        <v>5005</v>
      </c>
      <c r="H861" s="287">
        <f>H862</f>
        <v>5005</v>
      </c>
    </row>
    <row r="862" spans="1:8" s="193" customFormat="1" ht="24" x14ac:dyDescent="0.2">
      <c r="A862" s="270" t="s">
        <v>85</v>
      </c>
      <c r="B862" s="127" t="s">
        <v>469</v>
      </c>
      <c r="C862" s="127" t="s">
        <v>76</v>
      </c>
      <c r="D862" s="127" t="s">
        <v>488</v>
      </c>
      <c r="E862" s="127" t="s">
        <v>232</v>
      </c>
      <c r="F862" s="127" t="s">
        <v>86</v>
      </c>
      <c r="G862" s="287">
        <f>800+200+390+25+1950+1640</f>
        <v>5005</v>
      </c>
      <c r="H862" s="287">
        <f>800+200+390+25+1950+1640</f>
        <v>5005</v>
      </c>
    </row>
    <row r="863" spans="1:8" s="193" customFormat="1" x14ac:dyDescent="0.2">
      <c r="A863" s="270" t="s">
        <v>87</v>
      </c>
      <c r="B863" s="127" t="s">
        <v>469</v>
      </c>
      <c r="C863" s="127" t="s">
        <v>76</v>
      </c>
      <c r="D863" s="127" t="s">
        <v>488</v>
      </c>
      <c r="E863" s="127" t="s">
        <v>232</v>
      </c>
      <c r="F863" s="127" t="s">
        <v>88</v>
      </c>
      <c r="G863" s="287">
        <f>G864</f>
        <v>25</v>
      </c>
      <c r="H863" s="287">
        <f>H864</f>
        <v>25</v>
      </c>
    </row>
    <row r="864" spans="1:8" s="193" customFormat="1" x14ac:dyDescent="0.2">
      <c r="A864" s="270" t="s">
        <v>519</v>
      </c>
      <c r="B864" s="127" t="s">
        <v>469</v>
      </c>
      <c r="C864" s="127" t="s">
        <v>76</v>
      </c>
      <c r="D864" s="127" t="s">
        <v>488</v>
      </c>
      <c r="E864" s="127" t="s">
        <v>232</v>
      </c>
      <c r="F864" s="127" t="s">
        <v>89</v>
      </c>
      <c r="G864" s="287">
        <v>25</v>
      </c>
      <c r="H864" s="287">
        <v>25</v>
      </c>
    </row>
    <row r="865" spans="1:8" s="193" customFormat="1" x14ac:dyDescent="0.2">
      <c r="A865" s="269" t="s">
        <v>34</v>
      </c>
      <c r="B865" s="132" t="s">
        <v>469</v>
      </c>
      <c r="C865" s="132" t="s">
        <v>76</v>
      </c>
      <c r="D865" s="132" t="s">
        <v>93</v>
      </c>
      <c r="E865" s="132" t="s">
        <v>216</v>
      </c>
      <c r="F865" s="132"/>
      <c r="G865" s="286">
        <f t="shared" ref="G865:H869" si="38">G866</f>
        <v>2194</v>
      </c>
      <c r="H865" s="286">
        <f t="shared" si="38"/>
        <v>2194</v>
      </c>
    </row>
    <row r="866" spans="1:8" s="193" customFormat="1" x14ac:dyDescent="0.2">
      <c r="A866" s="266" t="s">
        <v>108</v>
      </c>
      <c r="B866" s="118" t="s">
        <v>469</v>
      </c>
      <c r="C866" s="118" t="s">
        <v>76</v>
      </c>
      <c r="D866" s="118" t="s">
        <v>93</v>
      </c>
      <c r="E866" s="118" t="s">
        <v>217</v>
      </c>
      <c r="F866" s="118"/>
      <c r="G866" s="285">
        <f t="shared" si="38"/>
        <v>2194</v>
      </c>
      <c r="H866" s="285">
        <f t="shared" si="38"/>
        <v>2194</v>
      </c>
    </row>
    <row r="867" spans="1:8" s="193" customFormat="1" ht="24" x14ac:dyDescent="0.2">
      <c r="A867" s="271" t="s">
        <v>27</v>
      </c>
      <c r="B867" s="146" t="s">
        <v>469</v>
      </c>
      <c r="C867" s="146" t="s">
        <v>76</v>
      </c>
      <c r="D867" s="146" t="s">
        <v>93</v>
      </c>
      <c r="E867" s="146" t="s">
        <v>233</v>
      </c>
      <c r="F867" s="146"/>
      <c r="G867" s="288">
        <f t="shared" si="38"/>
        <v>2194</v>
      </c>
      <c r="H867" s="288">
        <f t="shared" si="38"/>
        <v>2194</v>
      </c>
    </row>
    <row r="868" spans="1:8" s="193" customFormat="1" ht="24" x14ac:dyDescent="0.2">
      <c r="A868" s="268" t="s">
        <v>35</v>
      </c>
      <c r="B868" s="118" t="s">
        <v>469</v>
      </c>
      <c r="C868" s="118" t="s">
        <v>76</v>
      </c>
      <c r="D868" s="118" t="s">
        <v>93</v>
      </c>
      <c r="E868" s="118" t="s">
        <v>233</v>
      </c>
      <c r="F868" s="118"/>
      <c r="G868" s="287">
        <f t="shared" si="38"/>
        <v>2194</v>
      </c>
      <c r="H868" s="287">
        <f t="shared" si="38"/>
        <v>2194</v>
      </c>
    </row>
    <row r="869" spans="1:8" s="193" customFormat="1" ht="36" x14ac:dyDescent="0.2">
      <c r="A869" s="270" t="s">
        <v>79</v>
      </c>
      <c r="B869" s="127" t="s">
        <v>469</v>
      </c>
      <c r="C869" s="127" t="s">
        <v>76</v>
      </c>
      <c r="D869" s="127" t="s">
        <v>93</v>
      </c>
      <c r="E869" s="127" t="s">
        <v>233</v>
      </c>
      <c r="F869" s="127" t="s">
        <v>80</v>
      </c>
      <c r="G869" s="287">
        <f t="shared" si="38"/>
        <v>2194</v>
      </c>
      <c r="H869" s="287">
        <f t="shared" si="38"/>
        <v>2194</v>
      </c>
    </row>
    <row r="870" spans="1:8" s="193" customFormat="1" x14ac:dyDescent="0.2">
      <c r="A870" s="270" t="s">
        <v>81</v>
      </c>
      <c r="B870" s="127" t="s">
        <v>469</v>
      </c>
      <c r="C870" s="127" t="s">
        <v>76</v>
      </c>
      <c r="D870" s="127" t="s">
        <v>93</v>
      </c>
      <c r="E870" s="127" t="s">
        <v>233</v>
      </c>
      <c r="F870" s="127" t="s">
        <v>82</v>
      </c>
      <c r="G870" s="287">
        <v>2194</v>
      </c>
      <c r="H870" s="287">
        <v>2194</v>
      </c>
    </row>
    <row r="871" spans="1:8" s="193" customFormat="1" ht="31.5" x14ac:dyDescent="0.25">
      <c r="A871" s="265" t="s">
        <v>392</v>
      </c>
      <c r="B871" s="123" t="s">
        <v>393</v>
      </c>
      <c r="C871" s="123"/>
      <c r="D871" s="123"/>
      <c r="E871" s="123"/>
      <c r="F871" s="187"/>
      <c r="G871" s="290">
        <f t="shared" ref="G871:H874" si="39">G872</f>
        <v>15176</v>
      </c>
      <c r="H871" s="290">
        <f t="shared" si="39"/>
        <v>15176</v>
      </c>
    </row>
    <row r="872" spans="1:8" s="193" customFormat="1" x14ac:dyDescent="0.2">
      <c r="A872" s="266" t="s">
        <v>115</v>
      </c>
      <c r="B872" s="118" t="s">
        <v>393</v>
      </c>
      <c r="C872" s="118" t="s">
        <v>76</v>
      </c>
      <c r="D872" s="118" t="s">
        <v>77</v>
      </c>
      <c r="E872" s="118"/>
      <c r="F872" s="144"/>
      <c r="G872" s="285">
        <f t="shared" si="39"/>
        <v>15176</v>
      </c>
      <c r="H872" s="285">
        <f t="shared" si="39"/>
        <v>15176</v>
      </c>
    </row>
    <row r="873" spans="1:8" s="193" customFormat="1" ht="24" x14ac:dyDescent="0.2">
      <c r="A873" s="266" t="s">
        <v>317</v>
      </c>
      <c r="B873" s="118" t="s">
        <v>393</v>
      </c>
      <c r="C873" s="118" t="s">
        <v>76</v>
      </c>
      <c r="D873" s="118" t="s">
        <v>304</v>
      </c>
      <c r="E873" s="118"/>
      <c r="F873" s="118"/>
      <c r="G873" s="285">
        <f t="shared" si="39"/>
        <v>15176</v>
      </c>
      <c r="H873" s="285">
        <f t="shared" si="39"/>
        <v>15176</v>
      </c>
    </row>
    <row r="874" spans="1:8" s="193" customFormat="1" ht="24" x14ac:dyDescent="0.2">
      <c r="A874" s="267" t="s">
        <v>395</v>
      </c>
      <c r="B874" s="132" t="s">
        <v>393</v>
      </c>
      <c r="C874" s="132" t="s">
        <v>76</v>
      </c>
      <c r="D874" s="132" t="s">
        <v>304</v>
      </c>
      <c r="E874" s="132" t="s">
        <v>234</v>
      </c>
      <c r="F874" s="146"/>
      <c r="G874" s="286">
        <f t="shared" si="39"/>
        <v>15176</v>
      </c>
      <c r="H874" s="286">
        <f t="shared" si="39"/>
        <v>15176</v>
      </c>
    </row>
    <row r="875" spans="1:8" s="193" customFormat="1" x14ac:dyDescent="0.2">
      <c r="A875" s="268" t="s">
        <v>306</v>
      </c>
      <c r="B875" s="118" t="s">
        <v>393</v>
      </c>
      <c r="C875" s="118" t="s">
        <v>76</v>
      </c>
      <c r="D875" s="118" t="s">
        <v>304</v>
      </c>
      <c r="E875" s="118" t="s">
        <v>235</v>
      </c>
      <c r="F875" s="118"/>
      <c r="G875" s="285">
        <f>G876+G879</f>
        <v>15176</v>
      </c>
      <c r="H875" s="285">
        <f>H876+H879</f>
        <v>15176</v>
      </c>
    </row>
    <row r="876" spans="1:8" s="193" customFormat="1" ht="24" x14ac:dyDescent="0.2">
      <c r="A876" s="268" t="s">
        <v>37</v>
      </c>
      <c r="B876" s="118" t="s">
        <v>393</v>
      </c>
      <c r="C876" s="118" t="s">
        <v>76</v>
      </c>
      <c r="D876" s="118" t="s">
        <v>304</v>
      </c>
      <c r="E876" s="118" t="s">
        <v>236</v>
      </c>
      <c r="F876" s="118"/>
      <c r="G876" s="285">
        <f>G877</f>
        <v>13120</v>
      </c>
      <c r="H876" s="285">
        <f>H877</f>
        <v>13120</v>
      </c>
    </row>
    <row r="877" spans="1:8" s="193" customFormat="1" ht="36" x14ac:dyDescent="0.2">
      <c r="A877" s="270" t="s">
        <v>79</v>
      </c>
      <c r="B877" s="127" t="s">
        <v>393</v>
      </c>
      <c r="C877" s="127" t="s">
        <v>76</v>
      </c>
      <c r="D877" s="127" t="s">
        <v>304</v>
      </c>
      <c r="E877" s="127" t="s">
        <v>236</v>
      </c>
      <c r="F877" s="127" t="s">
        <v>80</v>
      </c>
      <c r="G877" s="287">
        <f>G878</f>
        <v>13120</v>
      </c>
      <c r="H877" s="287">
        <f>H878</f>
        <v>13120</v>
      </c>
    </row>
    <row r="878" spans="1:8" s="193" customFormat="1" x14ac:dyDescent="0.2">
      <c r="A878" s="270" t="s">
        <v>81</v>
      </c>
      <c r="B878" s="127" t="s">
        <v>393</v>
      </c>
      <c r="C878" s="127" t="s">
        <v>76</v>
      </c>
      <c r="D878" s="127" t="s">
        <v>304</v>
      </c>
      <c r="E878" s="127" t="s">
        <v>236</v>
      </c>
      <c r="F878" s="127" t="s">
        <v>82</v>
      </c>
      <c r="G878" s="287">
        <f>10060+40+3000+20</f>
        <v>13120</v>
      </c>
      <c r="H878" s="287">
        <f>10060+40+3000+20</f>
        <v>13120</v>
      </c>
    </row>
    <row r="879" spans="1:8" s="193" customFormat="1" ht="24" x14ac:dyDescent="0.2">
      <c r="A879" s="266" t="s">
        <v>38</v>
      </c>
      <c r="B879" s="118" t="s">
        <v>393</v>
      </c>
      <c r="C879" s="118" t="s">
        <v>76</v>
      </c>
      <c r="D879" s="118" t="s">
        <v>304</v>
      </c>
      <c r="E879" s="118" t="s">
        <v>237</v>
      </c>
      <c r="F879" s="118"/>
      <c r="G879" s="285">
        <f>G880+G882</f>
        <v>2056</v>
      </c>
      <c r="H879" s="285">
        <f>H880+H882</f>
        <v>2056</v>
      </c>
    </row>
    <row r="880" spans="1:8" s="193" customFormat="1" x14ac:dyDescent="0.2">
      <c r="A880" s="270" t="s">
        <v>303</v>
      </c>
      <c r="B880" s="127" t="s">
        <v>393</v>
      </c>
      <c r="C880" s="127" t="s">
        <v>76</v>
      </c>
      <c r="D880" s="127" t="s">
        <v>304</v>
      </c>
      <c r="E880" s="127" t="s">
        <v>237</v>
      </c>
      <c r="F880" s="127" t="s">
        <v>84</v>
      </c>
      <c r="G880" s="287">
        <f>G881</f>
        <v>2018</v>
      </c>
      <c r="H880" s="287">
        <f>H881</f>
        <v>2018</v>
      </c>
    </row>
    <row r="881" spans="1:8" s="193" customFormat="1" ht="24" x14ac:dyDescent="0.2">
      <c r="A881" s="270" t="s">
        <v>85</v>
      </c>
      <c r="B881" s="127" t="s">
        <v>393</v>
      </c>
      <c r="C881" s="127" t="s">
        <v>76</v>
      </c>
      <c r="D881" s="127" t="s">
        <v>304</v>
      </c>
      <c r="E881" s="127" t="s">
        <v>237</v>
      </c>
      <c r="F881" s="127" t="s">
        <v>86</v>
      </c>
      <c r="G881" s="287">
        <f>294+70+30+1008+70+50+496</f>
        <v>2018</v>
      </c>
      <c r="H881" s="287">
        <f>294+70+30+1008+70+50+496</f>
        <v>2018</v>
      </c>
    </row>
    <row r="882" spans="1:8" s="193" customFormat="1" x14ac:dyDescent="0.2">
      <c r="A882" s="270" t="s">
        <v>87</v>
      </c>
      <c r="B882" s="127" t="s">
        <v>393</v>
      </c>
      <c r="C882" s="127" t="s">
        <v>76</v>
      </c>
      <c r="D882" s="127" t="s">
        <v>304</v>
      </c>
      <c r="E882" s="127" t="s">
        <v>237</v>
      </c>
      <c r="F882" s="127" t="s">
        <v>88</v>
      </c>
      <c r="G882" s="287">
        <f>G883</f>
        <v>38</v>
      </c>
      <c r="H882" s="287">
        <f>H883</f>
        <v>38</v>
      </c>
    </row>
    <row r="883" spans="1:8" x14ac:dyDescent="0.2">
      <c r="A883" s="270" t="s">
        <v>519</v>
      </c>
      <c r="B883" s="127" t="s">
        <v>393</v>
      </c>
      <c r="C883" s="127" t="s">
        <v>76</v>
      </c>
      <c r="D883" s="127" t="s">
        <v>304</v>
      </c>
      <c r="E883" s="127" t="s">
        <v>237</v>
      </c>
      <c r="F883" s="127" t="s">
        <v>89</v>
      </c>
      <c r="G883" s="287">
        <v>38</v>
      </c>
      <c r="H883" s="287">
        <v>38</v>
      </c>
    </row>
    <row r="884" spans="1:8" x14ac:dyDescent="0.2">
      <c r="A884" s="318" t="s">
        <v>835</v>
      </c>
      <c r="B884" s="318"/>
      <c r="C884" s="318"/>
      <c r="D884" s="318"/>
      <c r="E884" s="318"/>
      <c r="F884" s="318"/>
      <c r="G884" s="292">
        <v>62148.800000000003</v>
      </c>
      <c r="H884" s="292">
        <v>127541.4</v>
      </c>
    </row>
    <row r="886" spans="1:8" ht="32.25" customHeight="1" x14ac:dyDescent="0.2">
      <c r="A886" s="319"/>
      <c r="B886" s="319"/>
      <c r="C886" s="319"/>
      <c r="D886" s="319"/>
      <c r="E886" s="319"/>
    </row>
  </sheetData>
  <autoFilter ref="A20:H884"/>
  <mergeCells count="23">
    <mergeCell ref="A14:H14"/>
    <mergeCell ref="A1:H1"/>
    <mergeCell ref="A2:H2"/>
    <mergeCell ref="A3:H3"/>
    <mergeCell ref="A4:H4"/>
    <mergeCell ref="A5:H5"/>
    <mergeCell ref="A6:H6"/>
    <mergeCell ref="A7:H7"/>
    <mergeCell ref="A10:H10"/>
    <mergeCell ref="A11:H11"/>
    <mergeCell ref="A12:H12"/>
    <mergeCell ref="A13:H13"/>
    <mergeCell ref="A884:F884"/>
    <mergeCell ref="A886:E886"/>
    <mergeCell ref="A16:F16"/>
    <mergeCell ref="A17:H17"/>
    <mergeCell ref="A19:H19"/>
    <mergeCell ref="A20:A21"/>
    <mergeCell ref="B20:B21"/>
    <mergeCell ref="C20:C21"/>
    <mergeCell ref="D20:D21"/>
    <mergeCell ref="E20:E21"/>
    <mergeCell ref="F20:F21"/>
  </mergeCells>
  <pageMargins left="0.59055118110236227" right="0.39370078740157483" top="0.39370078740157483" bottom="0.39370078740157483" header="0" footer="0"/>
  <pageSetup paperSize="9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12"/>
  </sheetPr>
  <dimension ref="A1:H937"/>
  <sheetViews>
    <sheetView view="pageBreakPreview" topLeftCell="A759" zoomScale="130" zoomScaleNormal="130" zoomScaleSheetLayoutView="130" workbookViewId="0">
      <selection activeCell="A11" sqref="A11:H11"/>
    </sheetView>
  </sheetViews>
  <sheetFormatPr defaultRowHeight="12.75" x14ac:dyDescent="0.2"/>
  <cols>
    <col min="1" max="1" width="88.42578125" style="2" customWidth="1"/>
    <col min="2" max="3" width="7.5703125" style="21" customWidth="1"/>
    <col min="4" max="4" width="13.42578125" style="21" customWidth="1"/>
    <col min="5" max="5" width="9.42578125" style="21" customWidth="1"/>
    <col min="6" max="7" width="12.85546875" style="31" hidden="1" customWidth="1"/>
    <col min="8" max="8" width="12.85546875" style="31" customWidth="1"/>
  </cols>
  <sheetData>
    <row r="1" spans="1:8" ht="15" x14ac:dyDescent="0.25">
      <c r="A1" s="314" t="s">
        <v>782</v>
      </c>
      <c r="B1" s="314"/>
      <c r="C1" s="314"/>
      <c r="D1" s="314"/>
      <c r="E1" s="314"/>
      <c r="F1" s="314"/>
      <c r="G1" s="314"/>
      <c r="H1" s="314"/>
    </row>
    <row r="2" spans="1:8" ht="15" x14ac:dyDescent="0.25">
      <c r="A2" s="314" t="s">
        <v>851</v>
      </c>
      <c r="B2" s="314"/>
      <c r="C2" s="314"/>
      <c r="D2" s="314"/>
      <c r="E2" s="314"/>
      <c r="F2" s="314"/>
      <c r="G2" s="314"/>
      <c r="H2" s="314"/>
    </row>
    <row r="3" spans="1:8" ht="15" x14ac:dyDescent="0.25">
      <c r="A3" s="314" t="s">
        <v>847</v>
      </c>
      <c r="B3" s="314"/>
      <c r="C3" s="314"/>
      <c r="D3" s="314"/>
      <c r="E3" s="314"/>
      <c r="F3" s="314"/>
      <c r="G3" s="314"/>
      <c r="H3" s="314"/>
    </row>
    <row r="4" spans="1:8" ht="15" x14ac:dyDescent="0.25">
      <c r="A4" s="314" t="s">
        <v>726</v>
      </c>
      <c r="B4" s="314"/>
      <c r="C4" s="314"/>
      <c r="D4" s="314"/>
      <c r="E4" s="314"/>
      <c r="F4" s="314"/>
      <c r="G4" s="314"/>
      <c r="H4" s="314"/>
    </row>
    <row r="5" spans="1:8" ht="15" x14ac:dyDescent="0.25">
      <c r="A5" s="314" t="s">
        <v>727</v>
      </c>
      <c r="B5" s="314"/>
      <c r="C5" s="314"/>
      <c r="D5" s="314"/>
      <c r="E5" s="314"/>
      <c r="F5" s="314"/>
      <c r="G5" s="314"/>
      <c r="H5" s="314"/>
    </row>
    <row r="6" spans="1:8" ht="15" x14ac:dyDescent="0.25">
      <c r="A6" s="314" t="s">
        <v>730</v>
      </c>
      <c r="B6" s="314"/>
      <c r="C6" s="314"/>
      <c r="D6" s="314"/>
      <c r="E6" s="314"/>
      <c r="F6" s="314"/>
      <c r="G6" s="314"/>
      <c r="H6" s="314"/>
    </row>
    <row r="7" spans="1:8" ht="15" x14ac:dyDescent="0.25">
      <c r="A7" s="314" t="s">
        <v>729</v>
      </c>
      <c r="B7" s="314"/>
      <c r="C7" s="314"/>
      <c r="D7" s="314"/>
      <c r="E7" s="314"/>
      <c r="F7" s="314"/>
      <c r="G7" s="314"/>
      <c r="H7" s="314"/>
    </row>
    <row r="10" spans="1:8" ht="15" x14ac:dyDescent="0.25">
      <c r="A10" s="305" t="s">
        <v>784</v>
      </c>
      <c r="B10" s="305"/>
      <c r="C10" s="305"/>
      <c r="D10" s="305"/>
      <c r="E10" s="305"/>
      <c r="F10" s="305"/>
      <c r="G10" s="305"/>
      <c r="H10" s="305"/>
    </row>
    <row r="11" spans="1:8" ht="15" x14ac:dyDescent="0.25">
      <c r="A11" s="305" t="s">
        <v>850</v>
      </c>
      <c r="B11" s="305"/>
      <c r="C11" s="305"/>
      <c r="D11" s="305"/>
      <c r="E11" s="305"/>
      <c r="F11" s="305"/>
      <c r="G11" s="305"/>
      <c r="H11" s="305"/>
    </row>
    <row r="12" spans="1:8" ht="15" x14ac:dyDescent="0.25">
      <c r="A12" s="305" t="s">
        <v>725</v>
      </c>
      <c r="B12" s="305"/>
      <c r="C12" s="305"/>
      <c r="D12" s="305"/>
      <c r="E12" s="305"/>
      <c r="F12" s="305"/>
      <c r="G12" s="305"/>
      <c r="H12" s="305"/>
    </row>
    <row r="13" spans="1:8" ht="15" x14ac:dyDescent="0.25">
      <c r="A13" s="305" t="s">
        <v>110</v>
      </c>
      <c r="B13" s="305"/>
      <c r="C13" s="305"/>
      <c r="D13" s="305"/>
      <c r="E13" s="305"/>
      <c r="F13" s="305"/>
      <c r="G13" s="305"/>
      <c r="H13" s="305"/>
    </row>
    <row r="14" spans="1:8" ht="15" x14ac:dyDescent="0.25">
      <c r="A14" s="305" t="s">
        <v>537</v>
      </c>
      <c r="B14" s="305"/>
      <c r="C14" s="305"/>
      <c r="D14" s="305"/>
      <c r="E14" s="305"/>
      <c r="F14" s="305"/>
      <c r="G14" s="305"/>
      <c r="H14" s="305"/>
    </row>
    <row r="15" spans="1:8" x14ac:dyDescent="0.2">
      <c r="A15" s="96"/>
      <c r="B15" s="91"/>
      <c r="C15" s="91"/>
      <c r="D15" s="91"/>
      <c r="E15" s="91"/>
      <c r="F15" s="92"/>
      <c r="G15" s="92"/>
      <c r="H15" s="92"/>
    </row>
    <row r="16" spans="1:8" ht="15.75" x14ac:dyDescent="0.25">
      <c r="A16" s="94"/>
      <c r="B16" s="94"/>
      <c r="C16" s="94"/>
      <c r="D16" s="94"/>
      <c r="E16" s="94"/>
    </row>
    <row r="17" spans="1:8" ht="81" customHeight="1" x14ac:dyDescent="0.2">
      <c r="A17" s="322" t="s">
        <v>705</v>
      </c>
      <c r="B17" s="322"/>
      <c r="C17" s="322"/>
      <c r="D17" s="322"/>
      <c r="E17" s="322"/>
      <c r="F17" s="322"/>
      <c r="G17" s="322"/>
      <c r="H17" s="322"/>
    </row>
    <row r="18" spans="1:8" ht="8.25" customHeight="1" x14ac:dyDescent="0.2">
      <c r="A18" s="95"/>
      <c r="B18" s="95"/>
      <c r="C18" s="95"/>
      <c r="D18" s="95"/>
      <c r="E18" s="95"/>
    </row>
    <row r="19" spans="1:8" x14ac:dyDescent="0.2">
      <c r="A19" s="321" t="s">
        <v>475</v>
      </c>
      <c r="B19" s="321"/>
      <c r="C19" s="321"/>
      <c r="D19" s="321"/>
      <c r="E19" s="321"/>
      <c r="F19" s="321"/>
      <c r="G19" s="321"/>
      <c r="H19" s="321"/>
    </row>
    <row r="20" spans="1:8" ht="24" x14ac:dyDescent="0.2">
      <c r="A20" s="58" t="s">
        <v>111</v>
      </c>
      <c r="B20" s="58" t="s">
        <v>33</v>
      </c>
      <c r="C20" s="58" t="s">
        <v>32</v>
      </c>
      <c r="D20" s="58" t="s">
        <v>112</v>
      </c>
      <c r="E20" s="58" t="s">
        <v>405</v>
      </c>
      <c r="F20" s="58" t="s">
        <v>162</v>
      </c>
      <c r="G20" s="58" t="s">
        <v>316</v>
      </c>
      <c r="H20" s="58" t="s">
        <v>162</v>
      </c>
    </row>
    <row r="21" spans="1:8" ht="15.75" x14ac:dyDescent="0.2">
      <c r="A21" s="61" t="s">
        <v>114</v>
      </c>
      <c r="B21" s="24"/>
      <c r="C21" s="24"/>
      <c r="D21" s="24"/>
      <c r="E21" s="24"/>
      <c r="F21" s="77" t="e">
        <f>F22+F177+F192+F304+F494+F500+F628+F697+F735+F759+F775</f>
        <v>#REF!</v>
      </c>
      <c r="G21" s="77" t="e">
        <f>H21-F21</f>
        <v>#REF!</v>
      </c>
      <c r="H21" s="77">
        <f>H22+H177+H192+H304+H494+H500+H628+H697+H735+H759+H775</f>
        <v>5718969.6722499998</v>
      </c>
    </row>
    <row r="22" spans="1:8" x14ac:dyDescent="0.2">
      <c r="A22" s="173" t="s">
        <v>115</v>
      </c>
      <c r="B22" s="118" t="s">
        <v>76</v>
      </c>
      <c r="C22" s="118" t="s">
        <v>77</v>
      </c>
      <c r="D22" s="118"/>
      <c r="E22" s="118"/>
      <c r="F22" s="161" t="e">
        <f>F23+F30+F41+F58+F64+F87+F93</f>
        <v>#REF!</v>
      </c>
      <c r="G22" s="161" t="e">
        <f>H22-F22</f>
        <v>#REF!</v>
      </c>
      <c r="H22" s="161">
        <f>H23+H30+H41+H58+H64+H87+H93</f>
        <v>313177</v>
      </c>
    </row>
    <row r="23" spans="1:8" ht="24" x14ac:dyDescent="0.2">
      <c r="A23" s="117" t="s">
        <v>470</v>
      </c>
      <c r="B23" s="118" t="s">
        <v>76</v>
      </c>
      <c r="C23" s="118" t="s">
        <v>496</v>
      </c>
      <c r="D23" s="118"/>
      <c r="E23" s="118"/>
      <c r="F23" s="119">
        <f t="shared" ref="F23:H28" si="0">F24</f>
        <v>2000</v>
      </c>
      <c r="G23" s="161">
        <f t="shared" ref="G23:G86" si="1">H23-F23</f>
        <v>0</v>
      </c>
      <c r="H23" s="119">
        <f t="shared" si="0"/>
        <v>2000</v>
      </c>
    </row>
    <row r="24" spans="1:8" x14ac:dyDescent="0.2">
      <c r="A24" s="131" t="s">
        <v>34</v>
      </c>
      <c r="B24" s="132" t="s">
        <v>76</v>
      </c>
      <c r="C24" s="132" t="s">
        <v>496</v>
      </c>
      <c r="D24" s="132" t="s">
        <v>222</v>
      </c>
      <c r="E24" s="132"/>
      <c r="F24" s="133">
        <f t="shared" si="0"/>
        <v>2000</v>
      </c>
      <c r="G24" s="161">
        <f t="shared" si="1"/>
        <v>0</v>
      </c>
      <c r="H24" s="133">
        <f t="shared" si="0"/>
        <v>2000</v>
      </c>
    </row>
    <row r="25" spans="1:8" x14ac:dyDescent="0.2">
      <c r="A25" s="117" t="s">
        <v>108</v>
      </c>
      <c r="B25" s="118" t="s">
        <v>76</v>
      </c>
      <c r="C25" s="118" t="s">
        <v>496</v>
      </c>
      <c r="D25" s="118" t="s">
        <v>223</v>
      </c>
      <c r="E25" s="118"/>
      <c r="F25" s="119">
        <f t="shared" si="0"/>
        <v>2000</v>
      </c>
      <c r="G25" s="161">
        <f t="shared" si="1"/>
        <v>0</v>
      </c>
      <c r="H25" s="119">
        <f t="shared" si="0"/>
        <v>2000</v>
      </c>
    </row>
    <row r="26" spans="1:8" x14ac:dyDescent="0.2">
      <c r="A26" s="150" t="s">
        <v>312</v>
      </c>
      <c r="B26" s="146" t="s">
        <v>76</v>
      </c>
      <c r="C26" s="146" t="s">
        <v>496</v>
      </c>
      <c r="D26" s="146" t="s">
        <v>224</v>
      </c>
      <c r="E26" s="127"/>
      <c r="F26" s="151">
        <f t="shared" si="0"/>
        <v>2000</v>
      </c>
      <c r="G26" s="161">
        <f t="shared" si="1"/>
        <v>0</v>
      </c>
      <c r="H26" s="151">
        <f t="shared" si="0"/>
        <v>2000</v>
      </c>
    </row>
    <row r="27" spans="1:8" x14ac:dyDescent="0.2">
      <c r="A27" s="183" t="s">
        <v>30</v>
      </c>
      <c r="B27" s="184" t="s">
        <v>76</v>
      </c>
      <c r="C27" s="184" t="s">
        <v>496</v>
      </c>
      <c r="D27" s="184" t="s">
        <v>225</v>
      </c>
      <c r="E27" s="185"/>
      <c r="F27" s="119">
        <f t="shared" si="0"/>
        <v>2000</v>
      </c>
      <c r="G27" s="161">
        <f t="shared" si="1"/>
        <v>0</v>
      </c>
      <c r="H27" s="119">
        <f t="shared" si="0"/>
        <v>2000</v>
      </c>
    </row>
    <row r="28" spans="1:8" ht="24" x14ac:dyDescent="0.2">
      <c r="A28" s="126" t="s">
        <v>79</v>
      </c>
      <c r="B28" s="127" t="s">
        <v>76</v>
      </c>
      <c r="C28" s="127" t="s">
        <v>496</v>
      </c>
      <c r="D28" s="127" t="s">
        <v>226</v>
      </c>
      <c r="E28" s="127" t="s">
        <v>80</v>
      </c>
      <c r="F28" s="128">
        <f t="shared" si="0"/>
        <v>2000</v>
      </c>
      <c r="G28" s="161">
        <f t="shared" si="1"/>
        <v>0</v>
      </c>
      <c r="H28" s="128">
        <f t="shared" si="0"/>
        <v>2000</v>
      </c>
    </row>
    <row r="29" spans="1:8" x14ac:dyDescent="0.2">
      <c r="A29" s="126" t="s">
        <v>81</v>
      </c>
      <c r="B29" s="127" t="s">
        <v>76</v>
      </c>
      <c r="C29" s="127" t="s">
        <v>496</v>
      </c>
      <c r="D29" s="127" t="s">
        <v>226</v>
      </c>
      <c r="E29" s="127" t="s">
        <v>82</v>
      </c>
      <c r="F29" s="128">
        <v>2000</v>
      </c>
      <c r="G29" s="161">
        <f t="shared" si="1"/>
        <v>0</v>
      </c>
      <c r="H29" s="128">
        <v>2000</v>
      </c>
    </row>
    <row r="30" spans="1:8" ht="24" x14ac:dyDescent="0.2">
      <c r="A30" s="117" t="s">
        <v>313</v>
      </c>
      <c r="B30" s="118" t="s">
        <v>76</v>
      </c>
      <c r="C30" s="118" t="s">
        <v>488</v>
      </c>
      <c r="D30" s="118"/>
      <c r="E30" s="118"/>
      <c r="F30" s="119">
        <f>F31+F36</f>
        <v>24792</v>
      </c>
      <c r="G30" s="161">
        <f t="shared" si="1"/>
        <v>0</v>
      </c>
      <c r="H30" s="119">
        <f>H31+H36</f>
        <v>24792</v>
      </c>
    </row>
    <row r="31" spans="1:8" ht="13.5" x14ac:dyDescent="0.2">
      <c r="A31" s="131" t="s">
        <v>29</v>
      </c>
      <c r="B31" s="132" t="s">
        <v>76</v>
      </c>
      <c r="C31" s="132" t="s">
        <v>488</v>
      </c>
      <c r="D31" s="158" t="s">
        <v>227</v>
      </c>
      <c r="E31" s="154"/>
      <c r="F31" s="133">
        <f>F32</f>
        <v>19762</v>
      </c>
      <c r="G31" s="161">
        <f t="shared" si="1"/>
        <v>0</v>
      </c>
      <c r="H31" s="133">
        <f>H32</f>
        <v>19762</v>
      </c>
    </row>
    <row r="32" spans="1:8" x14ac:dyDescent="0.2">
      <c r="A32" s="117" t="s">
        <v>108</v>
      </c>
      <c r="B32" s="118" t="s">
        <v>76</v>
      </c>
      <c r="C32" s="118" t="s">
        <v>488</v>
      </c>
      <c r="D32" s="186" t="s">
        <v>138</v>
      </c>
      <c r="E32" s="157"/>
      <c r="F32" s="119">
        <f>F33</f>
        <v>19762</v>
      </c>
      <c r="G32" s="161">
        <f t="shared" si="1"/>
        <v>0</v>
      </c>
      <c r="H32" s="119">
        <f>H33</f>
        <v>19762</v>
      </c>
    </row>
    <row r="33" spans="1:8" x14ac:dyDescent="0.2">
      <c r="A33" s="183" t="s">
        <v>30</v>
      </c>
      <c r="B33" s="184" t="s">
        <v>76</v>
      </c>
      <c r="C33" s="184" t="s">
        <v>488</v>
      </c>
      <c r="D33" s="184" t="s">
        <v>231</v>
      </c>
      <c r="E33" s="185"/>
      <c r="F33" s="119">
        <f>F34</f>
        <v>19762</v>
      </c>
      <c r="G33" s="161">
        <f t="shared" si="1"/>
        <v>0</v>
      </c>
      <c r="H33" s="119">
        <f>H34</f>
        <v>19762</v>
      </c>
    </row>
    <row r="34" spans="1:8" ht="24" x14ac:dyDescent="0.2">
      <c r="A34" s="126" t="s">
        <v>79</v>
      </c>
      <c r="B34" s="127" t="s">
        <v>76</v>
      </c>
      <c r="C34" s="127" t="s">
        <v>488</v>
      </c>
      <c r="D34" s="127" t="s">
        <v>231</v>
      </c>
      <c r="E34" s="127" t="s">
        <v>80</v>
      </c>
      <c r="F34" s="128">
        <f>F35</f>
        <v>19762</v>
      </c>
      <c r="G34" s="161">
        <f t="shared" si="1"/>
        <v>0</v>
      </c>
      <c r="H34" s="128">
        <f>H35</f>
        <v>19762</v>
      </c>
    </row>
    <row r="35" spans="1:8" x14ac:dyDescent="0.2">
      <c r="A35" s="126" t="s">
        <v>81</v>
      </c>
      <c r="B35" s="127" t="s">
        <v>76</v>
      </c>
      <c r="C35" s="127" t="s">
        <v>488</v>
      </c>
      <c r="D35" s="127" t="s">
        <v>231</v>
      </c>
      <c r="E35" s="127" t="s">
        <v>82</v>
      </c>
      <c r="F35" s="128">
        <f>14550+50+4380+62+720</f>
        <v>19762</v>
      </c>
      <c r="G35" s="161">
        <f t="shared" si="1"/>
        <v>0</v>
      </c>
      <c r="H35" s="128">
        <f>14550+50+4380+62+720</f>
        <v>19762</v>
      </c>
    </row>
    <row r="36" spans="1:8" x14ac:dyDescent="0.2">
      <c r="A36" s="117" t="s">
        <v>143</v>
      </c>
      <c r="B36" s="118" t="s">
        <v>76</v>
      </c>
      <c r="C36" s="118" t="s">
        <v>488</v>
      </c>
      <c r="D36" s="118" t="s">
        <v>232</v>
      </c>
      <c r="E36" s="127"/>
      <c r="F36" s="119">
        <f>F37+F39</f>
        <v>5030</v>
      </c>
      <c r="G36" s="161">
        <f t="shared" si="1"/>
        <v>0</v>
      </c>
      <c r="H36" s="119">
        <f>H37+H39</f>
        <v>5030</v>
      </c>
    </row>
    <row r="37" spans="1:8" x14ac:dyDescent="0.2">
      <c r="A37" s="126" t="s">
        <v>303</v>
      </c>
      <c r="B37" s="127" t="s">
        <v>76</v>
      </c>
      <c r="C37" s="127" t="s">
        <v>488</v>
      </c>
      <c r="D37" s="127" t="s">
        <v>232</v>
      </c>
      <c r="E37" s="127" t="s">
        <v>84</v>
      </c>
      <c r="F37" s="128">
        <f>F38</f>
        <v>5005</v>
      </c>
      <c r="G37" s="161">
        <f t="shared" si="1"/>
        <v>0</v>
      </c>
      <c r="H37" s="128">
        <f>H38</f>
        <v>5005</v>
      </c>
    </row>
    <row r="38" spans="1:8" x14ac:dyDescent="0.2">
      <c r="A38" s="126" t="s">
        <v>85</v>
      </c>
      <c r="B38" s="127" t="s">
        <v>76</v>
      </c>
      <c r="C38" s="127" t="s">
        <v>488</v>
      </c>
      <c r="D38" s="127" t="s">
        <v>232</v>
      </c>
      <c r="E38" s="127" t="s">
        <v>86</v>
      </c>
      <c r="F38" s="128">
        <f>800+200+390+25+1950+1640</f>
        <v>5005</v>
      </c>
      <c r="G38" s="161">
        <f t="shared" si="1"/>
        <v>0</v>
      </c>
      <c r="H38" s="128">
        <f>800+200+390+25+1950+1640</f>
        <v>5005</v>
      </c>
    </row>
    <row r="39" spans="1:8" x14ac:dyDescent="0.2">
      <c r="A39" s="126" t="s">
        <v>87</v>
      </c>
      <c r="B39" s="127" t="s">
        <v>76</v>
      </c>
      <c r="C39" s="127" t="s">
        <v>488</v>
      </c>
      <c r="D39" s="127" t="s">
        <v>232</v>
      </c>
      <c r="E39" s="127" t="s">
        <v>88</v>
      </c>
      <c r="F39" s="128">
        <f>F40</f>
        <v>25</v>
      </c>
      <c r="G39" s="161">
        <f t="shared" si="1"/>
        <v>0</v>
      </c>
      <c r="H39" s="128">
        <f>H40</f>
        <v>25</v>
      </c>
    </row>
    <row r="40" spans="1:8" x14ac:dyDescent="0.2">
      <c r="A40" s="126" t="s">
        <v>519</v>
      </c>
      <c r="B40" s="127" t="s">
        <v>76</v>
      </c>
      <c r="C40" s="127" t="s">
        <v>488</v>
      </c>
      <c r="D40" s="127" t="s">
        <v>232</v>
      </c>
      <c r="E40" s="127" t="s">
        <v>89</v>
      </c>
      <c r="F40" s="128">
        <v>25</v>
      </c>
      <c r="G40" s="161">
        <f t="shared" si="1"/>
        <v>0</v>
      </c>
      <c r="H40" s="128">
        <v>25</v>
      </c>
    </row>
    <row r="41" spans="1:8" ht="24" x14ac:dyDescent="0.2">
      <c r="A41" s="173" t="s">
        <v>314</v>
      </c>
      <c r="B41" s="118" t="s">
        <v>76</v>
      </c>
      <c r="C41" s="118" t="s">
        <v>78</v>
      </c>
      <c r="D41" s="118"/>
      <c r="E41" s="118"/>
      <c r="F41" s="161">
        <f>F42+F48</f>
        <v>135286</v>
      </c>
      <c r="G41" s="161">
        <f t="shared" si="1"/>
        <v>491.67699999999604</v>
      </c>
      <c r="H41" s="161">
        <f>H42+H48</f>
        <v>135777.677</v>
      </c>
    </row>
    <row r="42" spans="1:8" x14ac:dyDescent="0.2">
      <c r="A42" s="152" t="s">
        <v>74</v>
      </c>
      <c r="B42" s="132" t="s">
        <v>76</v>
      </c>
      <c r="C42" s="132" t="s">
        <v>78</v>
      </c>
      <c r="D42" s="132" t="s">
        <v>213</v>
      </c>
      <c r="E42" s="132"/>
      <c r="F42" s="133">
        <f>F43</f>
        <v>1870</v>
      </c>
      <c r="G42" s="161">
        <f t="shared" si="1"/>
        <v>0</v>
      </c>
      <c r="H42" s="133">
        <f>H43</f>
        <v>1870</v>
      </c>
    </row>
    <row r="43" spans="1:8" x14ac:dyDescent="0.2">
      <c r="A43" s="134" t="s">
        <v>306</v>
      </c>
      <c r="B43" s="118" t="s">
        <v>76</v>
      </c>
      <c r="C43" s="118" t="s">
        <v>78</v>
      </c>
      <c r="D43" s="118" t="s">
        <v>214</v>
      </c>
      <c r="E43" s="118"/>
      <c r="F43" s="119">
        <f>F44</f>
        <v>1870</v>
      </c>
      <c r="G43" s="161">
        <f t="shared" si="1"/>
        <v>0</v>
      </c>
      <c r="H43" s="119">
        <f>H44</f>
        <v>1870</v>
      </c>
    </row>
    <row r="44" spans="1:8" x14ac:dyDescent="0.2">
      <c r="A44" s="131" t="s">
        <v>315</v>
      </c>
      <c r="B44" s="132" t="s">
        <v>76</v>
      </c>
      <c r="C44" s="132" t="s">
        <v>78</v>
      </c>
      <c r="D44" s="132" t="s">
        <v>214</v>
      </c>
      <c r="E44" s="146"/>
      <c r="F44" s="133">
        <f>F45</f>
        <v>1870</v>
      </c>
      <c r="G44" s="161">
        <f t="shared" si="1"/>
        <v>0</v>
      </c>
      <c r="H44" s="133">
        <f>H45</f>
        <v>1870</v>
      </c>
    </row>
    <row r="45" spans="1:8" x14ac:dyDescent="0.2">
      <c r="A45" s="134" t="s">
        <v>305</v>
      </c>
      <c r="B45" s="118" t="s">
        <v>76</v>
      </c>
      <c r="C45" s="118" t="s">
        <v>78</v>
      </c>
      <c r="D45" s="118" t="s">
        <v>215</v>
      </c>
      <c r="E45" s="118"/>
      <c r="F45" s="119">
        <f>F46</f>
        <v>1870</v>
      </c>
      <c r="G45" s="161">
        <f t="shared" si="1"/>
        <v>0</v>
      </c>
      <c r="H45" s="119">
        <f>H46</f>
        <v>1870</v>
      </c>
    </row>
    <row r="46" spans="1:8" ht="24" x14ac:dyDescent="0.2">
      <c r="A46" s="126" t="s">
        <v>79</v>
      </c>
      <c r="B46" s="127" t="s">
        <v>76</v>
      </c>
      <c r="C46" s="127" t="s">
        <v>78</v>
      </c>
      <c r="D46" s="127" t="s">
        <v>215</v>
      </c>
      <c r="E46" s="127" t="s">
        <v>80</v>
      </c>
      <c r="F46" s="128">
        <f>F47</f>
        <v>1870</v>
      </c>
      <c r="G46" s="161">
        <f t="shared" si="1"/>
        <v>0</v>
      </c>
      <c r="H46" s="128">
        <f>H47</f>
        <v>1870</v>
      </c>
    </row>
    <row r="47" spans="1:8" x14ac:dyDescent="0.2">
      <c r="A47" s="126" t="s">
        <v>81</v>
      </c>
      <c r="B47" s="127" t="s">
        <v>76</v>
      </c>
      <c r="C47" s="127" t="s">
        <v>78</v>
      </c>
      <c r="D47" s="127" t="s">
        <v>215</v>
      </c>
      <c r="E47" s="127" t="s">
        <v>82</v>
      </c>
      <c r="F47" s="128">
        <v>1870</v>
      </c>
      <c r="G47" s="161">
        <f t="shared" si="1"/>
        <v>0</v>
      </c>
      <c r="H47" s="128">
        <v>1870</v>
      </c>
    </row>
    <row r="48" spans="1:8" x14ac:dyDescent="0.2">
      <c r="A48" s="152" t="s">
        <v>74</v>
      </c>
      <c r="B48" s="132" t="s">
        <v>76</v>
      </c>
      <c r="C48" s="132" t="s">
        <v>78</v>
      </c>
      <c r="D48" s="132" t="s">
        <v>216</v>
      </c>
      <c r="E48" s="132"/>
      <c r="F48" s="133">
        <f>F49</f>
        <v>133416</v>
      </c>
      <c r="G48" s="161">
        <f t="shared" si="1"/>
        <v>491.67699999999604</v>
      </c>
      <c r="H48" s="133">
        <f>H49</f>
        <v>133907.677</v>
      </c>
    </row>
    <row r="49" spans="1:8" x14ac:dyDescent="0.2">
      <c r="A49" s="134" t="s">
        <v>306</v>
      </c>
      <c r="B49" s="118" t="s">
        <v>76</v>
      </c>
      <c r="C49" s="118" t="s">
        <v>78</v>
      </c>
      <c r="D49" s="118" t="s">
        <v>217</v>
      </c>
      <c r="E49" s="132"/>
      <c r="F49" s="119">
        <f>F50+F53</f>
        <v>133416</v>
      </c>
      <c r="G49" s="161">
        <f t="shared" si="1"/>
        <v>491.67699999999604</v>
      </c>
      <c r="H49" s="119">
        <f>H50+H53</f>
        <v>133907.677</v>
      </c>
    </row>
    <row r="50" spans="1:8" x14ac:dyDescent="0.2">
      <c r="A50" s="134" t="s">
        <v>26</v>
      </c>
      <c r="B50" s="118" t="s">
        <v>76</v>
      </c>
      <c r="C50" s="118" t="s">
        <v>78</v>
      </c>
      <c r="D50" s="118" t="s">
        <v>218</v>
      </c>
      <c r="E50" s="118"/>
      <c r="F50" s="119">
        <f>F51</f>
        <v>109840</v>
      </c>
      <c r="G50" s="161">
        <f t="shared" si="1"/>
        <v>0</v>
      </c>
      <c r="H50" s="119">
        <f>H51</f>
        <v>109840</v>
      </c>
    </row>
    <row r="51" spans="1:8" ht="24" x14ac:dyDescent="0.2">
      <c r="A51" s="126" t="s">
        <v>79</v>
      </c>
      <c r="B51" s="127" t="s">
        <v>76</v>
      </c>
      <c r="C51" s="127" t="s">
        <v>78</v>
      </c>
      <c r="D51" s="127" t="s">
        <v>218</v>
      </c>
      <c r="E51" s="127" t="s">
        <v>80</v>
      </c>
      <c r="F51" s="128">
        <f>F52</f>
        <v>109840</v>
      </c>
      <c r="G51" s="161">
        <f t="shared" si="1"/>
        <v>0</v>
      </c>
      <c r="H51" s="128">
        <f>H52</f>
        <v>109840</v>
      </c>
    </row>
    <row r="52" spans="1:8" x14ac:dyDescent="0.2">
      <c r="A52" s="126" t="s">
        <v>81</v>
      </c>
      <c r="B52" s="127" t="s">
        <v>76</v>
      </c>
      <c r="C52" s="127" t="s">
        <v>78</v>
      </c>
      <c r="D52" s="127" t="s">
        <v>218</v>
      </c>
      <c r="E52" s="127" t="s">
        <v>82</v>
      </c>
      <c r="F52" s="128">
        <v>109840</v>
      </c>
      <c r="G52" s="161">
        <f t="shared" si="1"/>
        <v>0</v>
      </c>
      <c r="H52" s="128">
        <v>109840</v>
      </c>
    </row>
    <row r="53" spans="1:8" x14ac:dyDescent="0.2">
      <c r="A53" s="117" t="s">
        <v>83</v>
      </c>
      <c r="B53" s="118" t="s">
        <v>76</v>
      </c>
      <c r="C53" s="118" t="s">
        <v>78</v>
      </c>
      <c r="D53" s="118" t="s">
        <v>219</v>
      </c>
      <c r="E53" s="118"/>
      <c r="F53" s="119">
        <f>F54+F56</f>
        <v>23576</v>
      </c>
      <c r="G53" s="161">
        <f t="shared" si="1"/>
        <v>491.67699999999968</v>
      </c>
      <c r="H53" s="119">
        <f>H54+H56</f>
        <v>24067.677</v>
      </c>
    </row>
    <row r="54" spans="1:8" x14ac:dyDescent="0.2">
      <c r="A54" s="126" t="s">
        <v>303</v>
      </c>
      <c r="B54" s="127" t="s">
        <v>76</v>
      </c>
      <c r="C54" s="127" t="s">
        <v>78</v>
      </c>
      <c r="D54" s="127" t="s">
        <v>219</v>
      </c>
      <c r="E54" s="127" t="s">
        <v>84</v>
      </c>
      <c r="F54" s="128">
        <f>F55</f>
        <v>22745</v>
      </c>
      <c r="G54" s="161">
        <f t="shared" si="1"/>
        <v>0</v>
      </c>
      <c r="H54" s="128">
        <f>H55</f>
        <v>22745</v>
      </c>
    </row>
    <row r="55" spans="1:8" x14ac:dyDescent="0.2">
      <c r="A55" s="126" t="s">
        <v>85</v>
      </c>
      <c r="B55" s="127" t="s">
        <v>76</v>
      </c>
      <c r="C55" s="127" t="s">
        <v>78</v>
      </c>
      <c r="D55" s="127" t="s">
        <v>219</v>
      </c>
      <c r="E55" s="127" t="s">
        <v>86</v>
      </c>
      <c r="F55" s="128">
        <v>22745</v>
      </c>
      <c r="G55" s="161">
        <f t="shared" si="1"/>
        <v>0</v>
      </c>
      <c r="H55" s="128">
        <v>22745</v>
      </c>
    </row>
    <row r="56" spans="1:8" x14ac:dyDescent="0.2">
      <c r="A56" s="126" t="s">
        <v>87</v>
      </c>
      <c r="B56" s="127" t="s">
        <v>76</v>
      </c>
      <c r="C56" s="127" t="s">
        <v>78</v>
      </c>
      <c r="D56" s="127" t="s">
        <v>219</v>
      </c>
      <c r="E56" s="127" t="s">
        <v>88</v>
      </c>
      <c r="F56" s="128">
        <f>F57</f>
        <v>831</v>
      </c>
      <c r="G56" s="161">
        <f t="shared" si="1"/>
        <v>491.67699999999991</v>
      </c>
      <c r="H56" s="128">
        <f>H57</f>
        <v>1322.6769999999999</v>
      </c>
    </row>
    <row r="57" spans="1:8" x14ac:dyDescent="0.2">
      <c r="A57" s="126" t="s">
        <v>519</v>
      </c>
      <c r="B57" s="127" t="s">
        <v>76</v>
      </c>
      <c r="C57" s="127" t="s">
        <v>78</v>
      </c>
      <c r="D57" s="127" t="s">
        <v>219</v>
      </c>
      <c r="E57" s="127" t="s">
        <v>89</v>
      </c>
      <c r="F57" s="128">
        <v>831</v>
      </c>
      <c r="G57" s="161">
        <f t="shared" si="1"/>
        <v>491.67699999999991</v>
      </c>
      <c r="H57" s="128">
        <f>831+500-8.323</f>
        <v>1322.6769999999999</v>
      </c>
    </row>
    <row r="58" spans="1:8" s="31" customFormat="1" x14ac:dyDescent="0.2">
      <c r="A58" s="117" t="s">
        <v>457</v>
      </c>
      <c r="B58" s="118" t="s">
        <v>76</v>
      </c>
      <c r="C58" s="118" t="s">
        <v>435</v>
      </c>
      <c r="D58" s="118"/>
      <c r="E58" s="118"/>
      <c r="F58" s="119">
        <f>F59</f>
        <v>189.5</v>
      </c>
      <c r="G58" s="161">
        <f t="shared" si="1"/>
        <v>0</v>
      </c>
      <c r="H58" s="119">
        <f>H59</f>
        <v>189.5</v>
      </c>
    </row>
    <row r="59" spans="1:8" s="31" customFormat="1" x14ac:dyDescent="0.2">
      <c r="A59" s="152" t="s">
        <v>74</v>
      </c>
      <c r="B59" s="132" t="s">
        <v>76</v>
      </c>
      <c r="C59" s="132" t="s">
        <v>435</v>
      </c>
      <c r="D59" s="132" t="s">
        <v>216</v>
      </c>
      <c r="E59" s="127"/>
      <c r="F59" s="133">
        <f>F60</f>
        <v>189.5</v>
      </c>
      <c r="G59" s="161">
        <f t="shared" si="1"/>
        <v>0</v>
      </c>
      <c r="H59" s="133">
        <f>H60</f>
        <v>189.5</v>
      </c>
    </row>
    <row r="60" spans="1:8" s="31" customFormat="1" x14ac:dyDescent="0.2">
      <c r="A60" s="134" t="s">
        <v>306</v>
      </c>
      <c r="B60" s="118" t="s">
        <v>76</v>
      </c>
      <c r="C60" s="118" t="s">
        <v>435</v>
      </c>
      <c r="D60" s="118" t="s">
        <v>217</v>
      </c>
      <c r="E60" s="127"/>
      <c r="F60" s="119">
        <f>F61</f>
        <v>189.5</v>
      </c>
      <c r="G60" s="161">
        <f t="shared" si="1"/>
        <v>0</v>
      </c>
      <c r="H60" s="119">
        <f>H61</f>
        <v>189.5</v>
      </c>
    </row>
    <row r="61" spans="1:8" s="31" customFormat="1" ht="24" x14ac:dyDescent="0.2">
      <c r="A61" s="117" t="s">
        <v>460</v>
      </c>
      <c r="B61" s="118" t="s">
        <v>76</v>
      </c>
      <c r="C61" s="118" t="s">
        <v>435</v>
      </c>
      <c r="D61" s="118" t="s">
        <v>353</v>
      </c>
      <c r="E61" s="118"/>
      <c r="F61" s="119">
        <f>F62</f>
        <v>189.5</v>
      </c>
      <c r="G61" s="161">
        <f t="shared" si="1"/>
        <v>0</v>
      </c>
      <c r="H61" s="119">
        <f>H62</f>
        <v>189.5</v>
      </c>
    </row>
    <row r="62" spans="1:8" s="31" customFormat="1" x14ac:dyDescent="0.2">
      <c r="A62" s="126" t="s">
        <v>303</v>
      </c>
      <c r="B62" s="127" t="s">
        <v>76</v>
      </c>
      <c r="C62" s="127" t="s">
        <v>435</v>
      </c>
      <c r="D62" s="127" t="s">
        <v>353</v>
      </c>
      <c r="E62" s="127" t="s">
        <v>84</v>
      </c>
      <c r="F62" s="128">
        <f>F63</f>
        <v>189.5</v>
      </c>
      <c r="G62" s="161">
        <f t="shared" si="1"/>
        <v>0</v>
      </c>
      <c r="H62" s="128">
        <f>H63</f>
        <v>189.5</v>
      </c>
    </row>
    <row r="63" spans="1:8" s="31" customFormat="1" x14ac:dyDescent="0.2">
      <c r="A63" s="126" t="s">
        <v>85</v>
      </c>
      <c r="B63" s="127" t="s">
        <v>76</v>
      </c>
      <c r="C63" s="127" t="s">
        <v>435</v>
      </c>
      <c r="D63" s="127" t="s">
        <v>353</v>
      </c>
      <c r="E63" s="127" t="s">
        <v>86</v>
      </c>
      <c r="F63" s="128">
        <v>189.5</v>
      </c>
      <c r="G63" s="161">
        <f t="shared" si="1"/>
        <v>0</v>
      </c>
      <c r="H63" s="128">
        <v>189.5</v>
      </c>
    </row>
    <row r="64" spans="1:8" ht="24" x14ac:dyDescent="0.2">
      <c r="A64" s="117" t="s">
        <v>317</v>
      </c>
      <c r="B64" s="118" t="s">
        <v>76</v>
      </c>
      <c r="C64" s="118" t="s">
        <v>304</v>
      </c>
      <c r="D64" s="118"/>
      <c r="E64" s="118"/>
      <c r="F64" s="119">
        <f>F65+F75</f>
        <v>31755.599999999999</v>
      </c>
      <c r="G64" s="161">
        <f t="shared" si="1"/>
        <v>0</v>
      </c>
      <c r="H64" s="119">
        <f>H65+H75</f>
        <v>31755.599999999999</v>
      </c>
    </row>
    <row r="65" spans="1:8" ht="24" x14ac:dyDescent="0.2">
      <c r="A65" s="152" t="s">
        <v>395</v>
      </c>
      <c r="B65" s="132" t="s">
        <v>76</v>
      </c>
      <c r="C65" s="132" t="s">
        <v>304</v>
      </c>
      <c r="D65" s="132" t="s">
        <v>234</v>
      </c>
      <c r="E65" s="146"/>
      <c r="F65" s="133">
        <f>F66</f>
        <v>15176</v>
      </c>
      <c r="G65" s="161">
        <f t="shared" si="1"/>
        <v>0</v>
      </c>
      <c r="H65" s="133">
        <f>H66</f>
        <v>15176</v>
      </c>
    </row>
    <row r="66" spans="1:8" x14ac:dyDescent="0.2">
      <c r="A66" s="134" t="s">
        <v>306</v>
      </c>
      <c r="B66" s="118" t="s">
        <v>76</v>
      </c>
      <c r="C66" s="118" t="s">
        <v>304</v>
      </c>
      <c r="D66" s="118" t="s">
        <v>235</v>
      </c>
      <c r="E66" s="118"/>
      <c r="F66" s="119">
        <f>F67+F70</f>
        <v>15176</v>
      </c>
      <c r="G66" s="161">
        <f t="shared" si="1"/>
        <v>0</v>
      </c>
      <c r="H66" s="119">
        <f>H67+H70</f>
        <v>15176</v>
      </c>
    </row>
    <row r="67" spans="1:8" ht="24" x14ac:dyDescent="0.2">
      <c r="A67" s="134" t="s">
        <v>37</v>
      </c>
      <c r="B67" s="118" t="s">
        <v>76</v>
      </c>
      <c r="C67" s="118" t="s">
        <v>304</v>
      </c>
      <c r="D67" s="118" t="s">
        <v>236</v>
      </c>
      <c r="E67" s="118"/>
      <c r="F67" s="119">
        <f>F68</f>
        <v>13120</v>
      </c>
      <c r="G67" s="161">
        <f t="shared" si="1"/>
        <v>0</v>
      </c>
      <c r="H67" s="119">
        <f>H68</f>
        <v>13120</v>
      </c>
    </row>
    <row r="68" spans="1:8" ht="24" x14ac:dyDescent="0.2">
      <c r="A68" s="126" t="s">
        <v>79</v>
      </c>
      <c r="B68" s="127" t="s">
        <v>76</v>
      </c>
      <c r="C68" s="127" t="s">
        <v>304</v>
      </c>
      <c r="D68" s="127" t="s">
        <v>236</v>
      </c>
      <c r="E68" s="127" t="s">
        <v>80</v>
      </c>
      <c r="F68" s="128">
        <f>F69</f>
        <v>13120</v>
      </c>
      <c r="G68" s="161">
        <f t="shared" si="1"/>
        <v>0</v>
      </c>
      <c r="H68" s="128">
        <f>H69</f>
        <v>13120</v>
      </c>
    </row>
    <row r="69" spans="1:8" x14ac:dyDescent="0.2">
      <c r="A69" s="126" t="s">
        <v>81</v>
      </c>
      <c r="B69" s="127" t="s">
        <v>76</v>
      </c>
      <c r="C69" s="127" t="s">
        <v>304</v>
      </c>
      <c r="D69" s="127" t="s">
        <v>236</v>
      </c>
      <c r="E69" s="127" t="s">
        <v>82</v>
      </c>
      <c r="F69" s="128">
        <f>10060+40+3000+20</f>
        <v>13120</v>
      </c>
      <c r="G69" s="161">
        <f t="shared" si="1"/>
        <v>0</v>
      </c>
      <c r="H69" s="128">
        <f>10060+40+3000+20</f>
        <v>13120</v>
      </c>
    </row>
    <row r="70" spans="1:8" ht="24" x14ac:dyDescent="0.2">
      <c r="A70" s="117" t="s">
        <v>38</v>
      </c>
      <c r="B70" s="118" t="s">
        <v>76</v>
      </c>
      <c r="C70" s="118" t="s">
        <v>304</v>
      </c>
      <c r="D70" s="118" t="s">
        <v>237</v>
      </c>
      <c r="E70" s="118"/>
      <c r="F70" s="119">
        <f>F71+F73</f>
        <v>2056</v>
      </c>
      <c r="G70" s="161">
        <f t="shared" si="1"/>
        <v>0</v>
      </c>
      <c r="H70" s="119">
        <f>H71+H73</f>
        <v>2056</v>
      </c>
    </row>
    <row r="71" spans="1:8" x14ac:dyDescent="0.2">
      <c r="A71" s="126" t="s">
        <v>303</v>
      </c>
      <c r="B71" s="127" t="s">
        <v>76</v>
      </c>
      <c r="C71" s="127" t="s">
        <v>304</v>
      </c>
      <c r="D71" s="127" t="s">
        <v>237</v>
      </c>
      <c r="E71" s="127" t="s">
        <v>84</v>
      </c>
      <c r="F71" s="128">
        <f>F72</f>
        <v>2018</v>
      </c>
      <c r="G71" s="161">
        <f t="shared" si="1"/>
        <v>0</v>
      </c>
      <c r="H71" s="128">
        <f>H72</f>
        <v>2018</v>
      </c>
    </row>
    <row r="72" spans="1:8" x14ac:dyDescent="0.2">
      <c r="A72" s="126" t="s">
        <v>85</v>
      </c>
      <c r="B72" s="127" t="s">
        <v>76</v>
      </c>
      <c r="C72" s="127" t="s">
        <v>304</v>
      </c>
      <c r="D72" s="127" t="s">
        <v>237</v>
      </c>
      <c r="E72" s="127" t="s">
        <v>86</v>
      </c>
      <c r="F72" s="128">
        <f>294+70+30+1008+70+50+496</f>
        <v>2018</v>
      </c>
      <c r="G72" s="161">
        <f t="shared" si="1"/>
        <v>0</v>
      </c>
      <c r="H72" s="128">
        <f>294+70+30+1008+70+50+496</f>
        <v>2018</v>
      </c>
    </row>
    <row r="73" spans="1:8" x14ac:dyDescent="0.2">
      <c r="A73" s="126" t="s">
        <v>87</v>
      </c>
      <c r="B73" s="127" t="s">
        <v>76</v>
      </c>
      <c r="C73" s="127" t="s">
        <v>304</v>
      </c>
      <c r="D73" s="127" t="s">
        <v>237</v>
      </c>
      <c r="E73" s="127" t="s">
        <v>88</v>
      </c>
      <c r="F73" s="128">
        <f>F74</f>
        <v>38</v>
      </c>
      <c r="G73" s="161">
        <f t="shared" si="1"/>
        <v>0</v>
      </c>
      <c r="H73" s="128">
        <f>H74</f>
        <v>38</v>
      </c>
    </row>
    <row r="74" spans="1:8" x14ac:dyDescent="0.2">
      <c r="A74" s="126" t="s">
        <v>519</v>
      </c>
      <c r="B74" s="127" t="s">
        <v>76</v>
      </c>
      <c r="C74" s="127" t="s">
        <v>304</v>
      </c>
      <c r="D74" s="127" t="s">
        <v>237</v>
      </c>
      <c r="E74" s="127" t="s">
        <v>89</v>
      </c>
      <c r="F74" s="128">
        <v>38</v>
      </c>
      <c r="G74" s="161">
        <f t="shared" si="1"/>
        <v>0</v>
      </c>
      <c r="H74" s="128">
        <v>38</v>
      </c>
    </row>
    <row r="75" spans="1:8" x14ac:dyDescent="0.2">
      <c r="A75" s="152" t="s">
        <v>328</v>
      </c>
      <c r="B75" s="132" t="s">
        <v>76</v>
      </c>
      <c r="C75" s="132" t="s">
        <v>304</v>
      </c>
      <c r="D75" s="132" t="s">
        <v>216</v>
      </c>
      <c r="E75" s="132"/>
      <c r="F75" s="133">
        <f>F76</f>
        <v>16579.599999999999</v>
      </c>
      <c r="G75" s="161">
        <f t="shared" si="1"/>
        <v>0</v>
      </c>
      <c r="H75" s="133">
        <f>H76</f>
        <v>16579.599999999999</v>
      </c>
    </row>
    <row r="76" spans="1:8" x14ac:dyDescent="0.2">
      <c r="A76" s="134" t="s">
        <v>306</v>
      </c>
      <c r="B76" s="118" t="s">
        <v>76</v>
      </c>
      <c r="C76" s="118" t="s">
        <v>304</v>
      </c>
      <c r="D76" s="118" t="s">
        <v>217</v>
      </c>
      <c r="E76" s="118"/>
      <c r="F76" s="119">
        <f>F77+F82</f>
        <v>16579.599999999999</v>
      </c>
      <c r="G76" s="161">
        <f t="shared" si="1"/>
        <v>0</v>
      </c>
      <c r="H76" s="119">
        <f>H77+H82</f>
        <v>16579.599999999999</v>
      </c>
    </row>
    <row r="77" spans="1:8" x14ac:dyDescent="0.2">
      <c r="A77" s="134" t="s">
        <v>326</v>
      </c>
      <c r="B77" s="118" t="s">
        <v>76</v>
      </c>
      <c r="C77" s="118" t="s">
        <v>304</v>
      </c>
      <c r="D77" s="118" t="s">
        <v>218</v>
      </c>
      <c r="E77" s="118"/>
      <c r="F77" s="175">
        <f>F78+F80</f>
        <v>13720</v>
      </c>
      <c r="G77" s="161">
        <f t="shared" si="1"/>
        <v>0</v>
      </c>
      <c r="H77" s="175">
        <f>H78+H80</f>
        <v>13720</v>
      </c>
    </row>
    <row r="78" spans="1:8" ht="24" x14ac:dyDescent="0.2">
      <c r="A78" s="126" t="s">
        <v>79</v>
      </c>
      <c r="B78" s="127" t="s">
        <v>76</v>
      </c>
      <c r="C78" s="127" t="s">
        <v>304</v>
      </c>
      <c r="D78" s="127" t="s">
        <v>218</v>
      </c>
      <c r="E78" s="127" t="s">
        <v>80</v>
      </c>
      <c r="F78" s="128">
        <f>F79</f>
        <v>13670</v>
      </c>
      <c r="G78" s="161">
        <f t="shared" si="1"/>
        <v>-3.8144599999995989</v>
      </c>
      <c r="H78" s="128">
        <f>H79</f>
        <v>13666.18554</v>
      </c>
    </row>
    <row r="79" spans="1:8" x14ac:dyDescent="0.2">
      <c r="A79" s="126" t="s">
        <v>81</v>
      </c>
      <c r="B79" s="127" t="s">
        <v>76</v>
      </c>
      <c r="C79" s="127" t="s">
        <v>304</v>
      </c>
      <c r="D79" s="127" t="s">
        <v>218</v>
      </c>
      <c r="E79" s="127" t="s">
        <v>82</v>
      </c>
      <c r="F79" s="128">
        <f>13720-50</f>
        <v>13670</v>
      </c>
      <c r="G79" s="161">
        <f t="shared" si="1"/>
        <v>-3.8144599999995989</v>
      </c>
      <c r="H79" s="128">
        <f>13720-50-3.81446</f>
        <v>13666.18554</v>
      </c>
    </row>
    <row r="80" spans="1:8" x14ac:dyDescent="0.2">
      <c r="A80" s="126" t="s">
        <v>95</v>
      </c>
      <c r="B80" s="127" t="s">
        <v>76</v>
      </c>
      <c r="C80" s="127" t="s">
        <v>304</v>
      </c>
      <c r="D80" s="127" t="s">
        <v>218</v>
      </c>
      <c r="E80" s="127" t="s">
        <v>94</v>
      </c>
      <c r="F80" s="128">
        <f>F81</f>
        <v>50</v>
      </c>
      <c r="G80" s="161">
        <f t="shared" si="1"/>
        <v>3.8144599999999969</v>
      </c>
      <c r="H80" s="128">
        <f>H81</f>
        <v>53.814459999999997</v>
      </c>
    </row>
    <row r="81" spans="1:8" x14ac:dyDescent="0.2">
      <c r="A81" s="126" t="s">
        <v>96</v>
      </c>
      <c r="B81" s="127" t="s">
        <v>76</v>
      </c>
      <c r="C81" s="127" t="s">
        <v>304</v>
      </c>
      <c r="D81" s="127" t="s">
        <v>218</v>
      </c>
      <c r="E81" s="127" t="s">
        <v>97</v>
      </c>
      <c r="F81" s="128">
        <v>50</v>
      </c>
      <c r="G81" s="161">
        <f t="shared" si="1"/>
        <v>3.8144599999999969</v>
      </c>
      <c r="H81" s="128">
        <f>50+3.81446</f>
        <v>53.814459999999997</v>
      </c>
    </row>
    <row r="82" spans="1:8" x14ac:dyDescent="0.2">
      <c r="A82" s="117" t="s">
        <v>327</v>
      </c>
      <c r="B82" s="118" t="s">
        <v>76</v>
      </c>
      <c r="C82" s="118" t="s">
        <v>304</v>
      </c>
      <c r="D82" s="118" t="s">
        <v>219</v>
      </c>
      <c r="E82" s="118"/>
      <c r="F82" s="119">
        <f>F83+F85</f>
        <v>2859.6</v>
      </c>
      <c r="G82" s="161">
        <f t="shared" si="1"/>
        <v>0</v>
      </c>
      <c r="H82" s="119">
        <f>H83+H85</f>
        <v>2859.6</v>
      </c>
    </row>
    <row r="83" spans="1:8" x14ac:dyDescent="0.2">
      <c r="A83" s="126" t="s">
        <v>303</v>
      </c>
      <c r="B83" s="127" t="s">
        <v>76</v>
      </c>
      <c r="C83" s="127" t="s">
        <v>304</v>
      </c>
      <c r="D83" s="127" t="s">
        <v>219</v>
      </c>
      <c r="E83" s="127" t="s">
        <v>84</v>
      </c>
      <c r="F83" s="128">
        <f>F84</f>
        <v>2854.6</v>
      </c>
      <c r="G83" s="161">
        <f t="shared" si="1"/>
        <v>0</v>
      </c>
      <c r="H83" s="128">
        <f>H84</f>
        <v>2854.6</v>
      </c>
    </row>
    <row r="84" spans="1:8" x14ac:dyDescent="0.2">
      <c r="A84" s="126" t="s">
        <v>85</v>
      </c>
      <c r="B84" s="127" t="s">
        <v>76</v>
      </c>
      <c r="C84" s="127" t="s">
        <v>304</v>
      </c>
      <c r="D84" s="127" t="s">
        <v>219</v>
      </c>
      <c r="E84" s="127" t="s">
        <v>86</v>
      </c>
      <c r="F84" s="128">
        <v>2854.6</v>
      </c>
      <c r="G84" s="161">
        <f t="shared" si="1"/>
        <v>0</v>
      </c>
      <c r="H84" s="128">
        <v>2854.6</v>
      </c>
    </row>
    <row r="85" spans="1:8" x14ac:dyDescent="0.2">
      <c r="A85" s="126" t="s">
        <v>87</v>
      </c>
      <c r="B85" s="127" t="s">
        <v>76</v>
      </c>
      <c r="C85" s="127" t="s">
        <v>304</v>
      </c>
      <c r="D85" s="127" t="s">
        <v>219</v>
      </c>
      <c r="E85" s="127" t="s">
        <v>88</v>
      </c>
      <c r="F85" s="128">
        <f>F86</f>
        <v>5</v>
      </c>
      <c r="G85" s="161">
        <f t="shared" si="1"/>
        <v>0</v>
      </c>
      <c r="H85" s="128">
        <f>H86</f>
        <v>5</v>
      </c>
    </row>
    <row r="86" spans="1:8" x14ac:dyDescent="0.2">
      <c r="A86" s="126" t="s">
        <v>519</v>
      </c>
      <c r="B86" s="127" t="s">
        <v>76</v>
      </c>
      <c r="C86" s="127" t="s">
        <v>304</v>
      </c>
      <c r="D86" s="127" t="s">
        <v>219</v>
      </c>
      <c r="E86" s="127" t="s">
        <v>89</v>
      </c>
      <c r="F86" s="128">
        <v>5</v>
      </c>
      <c r="G86" s="161">
        <f t="shared" si="1"/>
        <v>0</v>
      </c>
      <c r="H86" s="128">
        <v>5</v>
      </c>
    </row>
    <row r="87" spans="1:8" x14ac:dyDescent="0.2">
      <c r="A87" s="117" t="s">
        <v>319</v>
      </c>
      <c r="B87" s="118" t="s">
        <v>76</v>
      </c>
      <c r="C87" s="118" t="s">
        <v>90</v>
      </c>
      <c r="D87" s="118"/>
      <c r="E87" s="118"/>
      <c r="F87" s="119">
        <f>F88</f>
        <v>3000</v>
      </c>
      <c r="G87" s="161">
        <f t="shared" ref="G87:G150" si="2">H87-F87</f>
        <v>10000</v>
      </c>
      <c r="H87" s="119">
        <f>H88</f>
        <v>13000</v>
      </c>
    </row>
    <row r="88" spans="1:8" x14ac:dyDescent="0.2">
      <c r="A88" s="152" t="s">
        <v>74</v>
      </c>
      <c r="B88" s="132" t="s">
        <v>76</v>
      </c>
      <c r="C88" s="132" t="s">
        <v>90</v>
      </c>
      <c r="D88" s="132" t="s">
        <v>216</v>
      </c>
      <c r="E88" s="132"/>
      <c r="F88" s="133">
        <f>F89</f>
        <v>3000</v>
      </c>
      <c r="G88" s="161">
        <f t="shared" si="2"/>
        <v>10000</v>
      </c>
      <c r="H88" s="133">
        <f>H89</f>
        <v>13000</v>
      </c>
    </row>
    <row r="89" spans="1:8" x14ac:dyDescent="0.2">
      <c r="A89" s="134" t="s">
        <v>306</v>
      </c>
      <c r="B89" s="118" t="s">
        <v>76</v>
      </c>
      <c r="C89" s="118" t="s">
        <v>90</v>
      </c>
      <c r="D89" s="118" t="s">
        <v>217</v>
      </c>
      <c r="E89" s="118"/>
      <c r="F89" s="119">
        <f>F90</f>
        <v>3000</v>
      </c>
      <c r="G89" s="161">
        <f t="shared" si="2"/>
        <v>10000</v>
      </c>
      <c r="H89" s="119">
        <f>H90</f>
        <v>13000</v>
      </c>
    </row>
    <row r="90" spans="1:8" x14ac:dyDescent="0.2">
      <c r="A90" s="126" t="s">
        <v>91</v>
      </c>
      <c r="B90" s="127" t="s">
        <v>76</v>
      </c>
      <c r="C90" s="127" t="s">
        <v>90</v>
      </c>
      <c r="D90" s="127" t="s">
        <v>323</v>
      </c>
      <c r="E90" s="127"/>
      <c r="F90" s="128">
        <f>F91</f>
        <v>3000</v>
      </c>
      <c r="G90" s="161">
        <f t="shared" si="2"/>
        <v>10000</v>
      </c>
      <c r="H90" s="128">
        <f>H91</f>
        <v>13000</v>
      </c>
    </row>
    <row r="91" spans="1:8" x14ac:dyDescent="0.2">
      <c r="A91" s="126" t="s">
        <v>87</v>
      </c>
      <c r="B91" s="127" t="s">
        <v>76</v>
      </c>
      <c r="C91" s="127" t="s">
        <v>90</v>
      </c>
      <c r="D91" s="127" t="s">
        <v>323</v>
      </c>
      <c r="E91" s="127" t="s">
        <v>88</v>
      </c>
      <c r="F91" s="128">
        <f>F92</f>
        <v>3000</v>
      </c>
      <c r="G91" s="161">
        <f t="shared" si="2"/>
        <v>10000</v>
      </c>
      <c r="H91" s="128">
        <f>H92</f>
        <v>13000</v>
      </c>
    </row>
    <row r="92" spans="1:8" x14ac:dyDescent="0.2">
      <c r="A92" s="126" t="s">
        <v>92</v>
      </c>
      <c r="B92" s="127" t="s">
        <v>76</v>
      </c>
      <c r="C92" s="127" t="s">
        <v>90</v>
      </c>
      <c r="D92" s="127" t="s">
        <v>323</v>
      </c>
      <c r="E92" s="127" t="s">
        <v>440</v>
      </c>
      <c r="F92" s="128">
        <v>3000</v>
      </c>
      <c r="G92" s="161">
        <f t="shared" si="2"/>
        <v>10000</v>
      </c>
      <c r="H92" s="128">
        <f>3000+10000</f>
        <v>13000</v>
      </c>
    </row>
    <row r="93" spans="1:8" x14ac:dyDescent="0.2">
      <c r="A93" s="117" t="s">
        <v>320</v>
      </c>
      <c r="B93" s="118" t="s">
        <v>76</v>
      </c>
      <c r="C93" s="118" t="s">
        <v>93</v>
      </c>
      <c r="D93" s="118"/>
      <c r="E93" s="118"/>
      <c r="F93" s="119" t="e">
        <f>F94+F128+F133+F138</f>
        <v>#REF!</v>
      </c>
      <c r="G93" s="161" t="e">
        <f t="shared" si="2"/>
        <v>#REF!</v>
      </c>
      <c r="H93" s="119">
        <f>H94+H128+H133+H138</f>
        <v>105662.223</v>
      </c>
    </row>
    <row r="94" spans="1:8" ht="27" x14ac:dyDescent="0.2">
      <c r="A94" s="130" t="s">
        <v>549</v>
      </c>
      <c r="B94" s="121" t="s">
        <v>76</v>
      </c>
      <c r="C94" s="121" t="s">
        <v>93</v>
      </c>
      <c r="D94" s="153" t="s">
        <v>220</v>
      </c>
      <c r="E94" s="154"/>
      <c r="F94" s="122">
        <f>F95+F102+F121</f>
        <v>38642.9</v>
      </c>
      <c r="G94" s="161">
        <f t="shared" si="2"/>
        <v>0</v>
      </c>
      <c r="H94" s="122">
        <f>H95+H102+H121</f>
        <v>38642.9</v>
      </c>
    </row>
    <row r="95" spans="1:8" ht="13.5" x14ac:dyDescent="0.2">
      <c r="A95" s="155" t="s">
        <v>550</v>
      </c>
      <c r="B95" s="121" t="s">
        <v>76</v>
      </c>
      <c r="C95" s="121" t="s">
        <v>93</v>
      </c>
      <c r="D95" s="156" t="s">
        <v>178</v>
      </c>
      <c r="E95" s="154"/>
      <c r="F95" s="122">
        <f>F96+F99</f>
        <v>25382</v>
      </c>
      <c r="G95" s="161">
        <f t="shared" si="2"/>
        <v>0</v>
      </c>
      <c r="H95" s="122">
        <f>H96+H99</f>
        <v>25382</v>
      </c>
    </row>
    <row r="96" spans="1:8" x14ac:dyDescent="0.2">
      <c r="A96" s="117" t="s">
        <v>551</v>
      </c>
      <c r="B96" s="118" t="s">
        <v>76</v>
      </c>
      <c r="C96" s="118" t="s">
        <v>93</v>
      </c>
      <c r="D96" s="149" t="s">
        <v>130</v>
      </c>
      <c r="E96" s="157"/>
      <c r="F96" s="141">
        <f>F97</f>
        <v>7140</v>
      </c>
      <c r="G96" s="161">
        <f t="shared" si="2"/>
        <v>0</v>
      </c>
      <c r="H96" s="141">
        <f>H97</f>
        <v>7140</v>
      </c>
    </row>
    <row r="97" spans="1:8" x14ac:dyDescent="0.2">
      <c r="A97" s="126" t="s">
        <v>303</v>
      </c>
      <c r="B97" s="127" t="s">
        <v>76</v>
      </c>
      <c r="C97" s="127" t="s">
        <v>93</v>
      </c>
      <c r="D97" s="137" t="s">
        <v>130</v>
      </c>
      <c r="E97" s="144">
        <v>200</v>
      </c>
      <c r="F97" s="142">
        <f>F98</f>
        <v>7140</v>
      </c>
      <c r="G97" s="161">
        <f t="shared" si="2"/>
        <v>0</v>
      </c>
      <c r="H97" s="142">
        <f>H98</f>
        <v>7140</v>
      </c>
    </row>
    <row r="98" spans="1:8" x14ac:dyDescent="0.2">
      <c r="A98" s="126" t="s">
        <v>85</v>
      </c>
      <c r="B98" s="127" t="s">
        <v>76</v>
      </c>
      <c r="C98" s="127" t="s">
        <v>93</v>
      </c>
      <c r="D98" s="137" t="s">
        <v>130</v>
      </c>
      <c r="E98" s="144">
        <v>240</v>
      </c>
      <c r="F98" s="142">
        <v>7140</v>
      </c>
      <c r="G98" s="161">
        <f t="shared" si="2"/>
        <v>0</v>
      </c>
      <c r="H98" s="142">
        <v>7140</v>
      </c>
    </row>
    <row r="99" spans="1:8" ht="24" x14ac:dyDescent="0.2">
      <c r="A99" s="117" t="s">
        <v>552</v>
      </c>
      <c r="B99" s="118" t="s">
        <v>76</v>
      </c>
      <c r="C99" s="118" t="s">
        <v>93</v>
      </c>
      <c r="D99" s="149" t="s">
        <v>553</v>
      </c>
      <c r="E99" s="157"/>
      <c r="F99" s="141">
        <f>F100</f>
        <v>18242</v>
      </c>
      <c r="G99" s="161">
        <f t="shared" si="2"/>
        <v>0</v>
      </c>
      <c r="H99" s="141">
        <f>H100</f>
        <v>18242</v>
      </c>
    </row>
    <row r="100" spans="1:8" x14ac:dyDescent="0.2">
      <c r="A100" s="126" t="s">
        <v>303</v>
      </c>
      <c r="B100" s="127" t="s">
        <v>76</v>
      </c>
      <c r="C100" s="127" t="s">
        <v>93</v>
      </c>
      <c r="D100" s="137" t="s">
        <v>553</v>
      </c>
      <c r="E100" s="144">
        <v>200</v>
      </c>
      <c r="F100" s="142">
        <f>F101</f>
        <v>18242</v>
      </c>
      <c r="G100" s="161">
        <f t="shared" si="2"/>
        <v>0</v>
      </c>
      <c r="H100" s="142">
        <f>H101</f>
        <v>18242</v>
      </c>
    </row>
    <row r="101" spans="1:8" x14ac:dyDescent="0.2">
      <c r="A101" s="126" t="s">
        <v>85</v>
      </c>
      <c r="B101" s="127" t="s">
        <v>76</v>
      </c>
      <c r="C101" s="127" t="s">
        <v>93</v>
      </c>
      <c r="D101" s="137" t="s">
        <v>553</v>
      </c>
      <c r="E101" s="144">
        <v>240</v>
      </c>
      <c r="F101" s="142">
        <v>18242</v>
      </c>
      <c r="G101" s="161">
        <f t="shared" si="2"/>
        <v>0</v>
      </c>
      <c r="H101" s="142">
        <v>18242</v>
      </c>
    </row>
    <row r="102" spans="1:8" ht="27" x14ac:dyDescent="0.2">
      <c r="A102" s="155" t="s">
        <v>58</v>
      </c>
      <c r="B102" s="121" t="s">
        <v>76</v>
      </c>
      <c r="C102" s="121" t="s">
        <v>93</v>
      </c>
      <c r="D102" s="156" t="s">
        <v>253</v>
      </c>
      <c r="E102" s="154"/>
      <c r="F102" s="122">
        <f>F103+F106+F109+F112+F115+F118</f>
        <v>10560.9</v>
      </c>
      <c r="G102" s="161">
        <f t="shared" si="2"/>
        <v>0</v>
      </c>
      <c r="H102" s="122">
        <f>H103+H106+H109+H112+H115+H118</f>
        <v>10560.9</v>
      </c>
    </row>
    <row r="103" spans="1:8" x14ac:dyDescent="0.2">
      <c r="A103" s="148" t="s">
        <v>554</v>
      </c>
      <c r="B103" s="118" t="s">
        <v>76</v>
      </c>
      <c r="C103" s="118" t="s">
        <v>93</v>
      </c>
      <c r="D103" s="149" t="s">
        <v>555</v>
      </c>
      <c r="E103" s="157"/>
      <c r="F103" s="119">
        <f>F104</f>
        <v>906.9</v>
      </c>
      <c r="G103" s="161">
        <f t="shared" si="2"/>
        <v>0</v>
      </c>
      <c r="H103" s="119">
        <f>H104</f>
        <v>906.9</v>
      </c>
    </row>
    <row r="104" spans="1:8" x14ac:dyDescent="0.2">
      <c r="A104" s="126" t="s">
        <v>303</v>
      </c>
      <c r="B104" s="127" t="s">
        <v>76</v>
      </c>
      <c r="C104" s="127" t="s">
        <v>93</v>
      </c>
      <c r="D104" s="137" t="s">
        <v>555</v>
      </c>
      <c r="E104" s="144">
        <v>200</v>
      </c>
      <c r="F104" s="128">
        <f>F105</f>
        <v>906.9</v>
      </c>
      <c r="G104" s="161">
        <f t="shared" si="2"/>
        <v>0</v>
      </c>
      <c r="H104" s="128">
        <f>H105</f>
        <v>906.9</v>
      </c>
    </row>
    <row r="105" spans="1:8" x14ac:dyDescent="0.2">
      <c r="A105" s="126" t="s">
        <v>85</v>
      </c>
      <c r="B105" s="127" t="s">
        <v>76</v>
      </c>
      <c r="C105" s="127" t="s">
        <v>93</v>
      </c>
      <c r="D105" s="137" t="s">
        <v>555</v>
      </c>
      <c r="E105" s="144">
        <v>240</v>
      </c>
      <c r="F105" s="128">
        <v>906.9</v>
      </c>
      <c r="G105" s="161">
        <f t="shared" si="2"/>
        <v>0</v>
      </c>
      <c r="H105" s="128">
        <v>906.9</v>
      </c>
    </row>
    <row r="106" spans="1:8" ht="24" x14ac:dyDescent="0.2">
      <c r="A106" s="148" t="s">
        <v>556</v>
      </c>
      <c r="B106" s="118" t="s">
        <v>76</v>
      </c>
      <c r="C106" s="118" t="s">
        <v>93</v>
      </c>
      <c r="D106" s="149" t="s">
        <v>557</v>
      </c>
      <c r="E106" s="144"/>
      <c r="F106" s="119">
        <f>F107</f>
        <v>1540</v>
      </c>
      <c r="G106" s="161">
        <f t="shared" si="2"/>
        <v>0</v>
      </c>
      <c r="H106" s="119">
        <f>H107</f>
        <v>1540</v>
      </c>
    </row>
    <row r="107" spans="1:8" x14ac:dyDescent="0.2">
      <c r="A107" s="126" t="s">
        <v>303</v>
      </c>
      <c r="B107" s="127" t="s">
        <v>76</v>
      </c>
      <c r="C107" s="127" t="s">
        <v>93</v>
      </c>
      <c r="D107" s="137" t="s">
        <v>557</v>
      </c>
      <c r="E107" s="144">
        <v>200</v>
      </c>
      <c r="F107" s="128">
        <f>F108</f>
        <v>1540</v>
      </c>
      <c r="G107" s="161">
        <f t="shared" si="2"/>
        <v>0</v>
      </c>
      <c r="H107" s="128">
        <f>H108</f>
        <v>1540</v>
      </c>
    </row>
    <row r="108" spans="1:8" x14ac:dyDescent="0.2">
      <c r="A108" s="126" t="s">
        <v>85</v>
      </c>
      <c r="B108" s="127" t="s">
        <v>76</v>
      </c>
      <c r="C108" s="127" t="s">
        <v>93</v>
      </c>
      <c r="D108" s="137" t="s">
        <v>557</v>
      </c>
      <c r="E108" s="144">
        <v>240</v>
      </c>
      <c r="F108" s="128">
        <v>1540</v>
      </c>
      <c r="G108" s="161">
        <f t="shared" si="2"/>
        <v>0</v>
      </c>
      <c r="H108" s="128">
        <v>1540</v>
      </c>
    </row>
    <row r="109" spans="1:8" ht="24" x14ac:dyDescent="0.2">
      <c r="A109" s="148" t="s">
        <v>558</v>
      </c>
      <c r="B109" s="118" t="s">
        <v>76</v>
      </c>
      <c r="C109" s="118" t="s">
        <v>93</v>
      </c>
      <c r="D109" s="149" t="s">
        <v>559</v>
      </c>
      <c r="E109" s="144"/>
      <c r="F109" s="119">
        <f>F110</f>
        <v>4164</v>
      </c>
      <c r="G109" s="161">
        <f t="shared" si="2"/>
        <v>0</v>
      </c>
      <c r="H109" s="119">
        <f>H110</f>
        <v>4164</v>
      </c>
    </row>
    <row r="110" spans="1:8" x14ac:dyDescent="0.2">
      <c r="A110" s="126" t="s">
        <v>303</v>
      </c>
      <c r="B110" s="127" t="s">
        <v>76</v>
      </c>
      <c r="C110" s="127" t="s">
        <v>93</v>
      </c>
      <c r="D110" s="137" t="s">
        <v>559</v>
      </c>
      <c r="E110" s="144">
        <v>200</v>
      </c>
      <c r="F110" s="128">
        <f>F111</f>
        <v>4164</v>
      </c>
      <c r="G110" s="161">
        <f t="shared" si="2"/>
        <v>0</v>
      </c>
      <c r="H110" s="128">
        <f>H111</f>
        <v>4164</v>
      </c>
    </row>
    <row r="111" spans="1:8" x14ac:dyDescent="0.2">
      <c r="A111" s="126" t="s">
        <v>85</v>
      </c>
      <c r="B111" s="127" t="s">
        <v>76</v>
      </c>
      <c r="C111" s="127" t="s">
        <v>93</v>
      </c>
      <c r="D111" s="137" t="s">
        <v>559</v>
      </c>
      <c r="E111" s="144">
        <v>240</v>
      </c>
      <c r="F111" s="128">
        <v>4164</v>
      </c>
      <c r="G111" s="161">
        <f t="shared" si="2"/>
        <v>0</v>
      </c>
      <c r="H111" s="128">
        <v>4164</v>
      </c>
    </row>
    <row r="112" spans="1:8" ht="24" x14ac:dyDescent="0.2">
      <c r="A112" s="148" t="s">
        <v>560</v>
      </c>
      <c r="B112" s="118" t="s">
        <v>76</v>
      </c>
      <c r="C112" s="118" t="s">
        <v>93</v>
      </c>
      <c r="D112" s="149" t="s">
        <v>561</v>
      </c>
      <c r="E112" s="144"/>
      <c r="F112" s="119">
        <f>F113</f>
        <v>2650</v>
      </c>
      <c r="G112" s="161">
        <f t="shared" si="2"/>
        <v>0</v>
      </c>
      <c r="H112" s="119">
        <f>H113</f>
        <v>2650</v>
      </c>
    </row>
    <row r="113" spans="1:8" x14ac:dyDescent="0.2">
      <c r="A113" s="126" t="s">
        <v>303</v>
      </c>
      <c r="B113" s="127" t="s">
        <v>76</v>
      </c>
      <c r="C113" s="127" t="s">
        <v>93</v>
      </c>
      <c r="D113" s="137" t="s">
        <v>561</v>
      </c>
      <c r="E113" s="144">
        <v>200</v>
      </c>
      <c r="F113" s="128">
        <f>F114</f>
        <v>2650</v>
      </c>
      <c r="G113" s="161">
        <f t="shared" si="2"/>
        <v>0</v>
      </c>
      <c r="H113" s="128">
        <f>H114</f>
        <v>2650</v>
      </c>
    </row>
    <row r="114" spans="1:8" x14ac:dyDescent="0.2">
      <c r="A114" s="126" t="s">
        <v>85</v>
      </c>
      <c r="B114" s="127" t="s">
        <v>76</v>
      </c>
      <c r="C114" s="127" t="s">
        <v>93</v>
      </c>
      <c r="D114" s="137" t="s">
        <v>561</v>
      </c>
      <c r="E114" s="144">
        <v>240</v>
      </c>
      <c r="F114" s="128">
        <v>2650</v>
      </c>
      <c r="G114" s="161">
        <f t="shared" si="2"/>
        <v>0</v>
      </c>
      <c r="H114" s="128">
        <v>2650</v>
      </c>
    </row>
    <row r="115" spans="1:8" x14ac:dyDescent="0.2">
      <c r="A115" s="148" t="s">
        <v>254</v>
      </c>
      <c r="B115" s="118" t="s">
        <v>76</v>
      </c>
      <c r="C115" s="118" t="s">
        <v>93</v>
      </c>
      <c r="D115" s="149" t="s">
        <v>562</v>
      </c>
      <c r="E115" s="144"/>
      <c r="F115" s="141">
        <f>F116</f>
        <v>800</v>
      </c>
      <c r="G115" s="161">
        <f t="shared" si="2"/>
        <v>0</v>
      </c>
      <c r="H115" s="141">
        <f>H116</f>
        <v>800</v>
      </c>
    </row>
    <row r="116" spans="1:8" x14ac:dyDescent="0.2">
      <c r="A116" s="126" t="s">
        <v>303</v>
      </c>
      <c r="B116" s="127" t="s">
        <v>76</v>
      </c>
      <c r="C116" s="127" t="s">
        <v>93</v>
      </c>
      <c r="D116" s="137" t="s">
        <v>562</v>
      </c>
      <c r="E116" s="144">
        <v>200</v>
      </c>
      <c r="F116" s="142">
        <f>F117</f>
        <v>800</v>
      </c>
      <c r="G116" s="161">
        <f t="shared" si="2"/>
        <v>0</v>
      </c>
      <c r="H116" s="142">
        <f>H117</f>
        <v>800</v>
      </c>
    </row>
    <row r="117" spans="1:8" x14ac:dyDescent="0.2">
      <c r="A117" s="126" t="s">
        <v>85</v>
      </c>
      <c r="B117" s="127" t="s">
        <v>76</v>
      </c>
      <c r="C117" s="127" t="s">
        <v>93</v>
      </c>
      <c r="D117" s="137" t="s">
        <v>562</v>
      </c>
      <c r="E117" s="144">
        <v>240</v>
      </c>
      <c r="F117" s="142">
        <v>800</v>
      </c>
      <c r="G117" s="161">
        <f t="shared" si="2"/>
        <v>0</v>
      </c>
      <c r="H117" s="142">
        <v>800</v>
      </c>
    </row>
    <row r="118" spans="1:8" x14ac:dyDescent="0.2">
      <c r="A118" s="148" t="s">
        <v>255</v>
      </c>
      <c r="B118" s="118" t="s">
        <v>76</v>
      </c>
      <c r="C118" s="118" t="s">
        <v>93</v>
      </c>
      <c r="D118" s="149" t="s">
        <v>563</v>
      </c>
      <c r="E118" s="144"/>
      <c r="F118" s="119">
        <f>F119</f>
        <v>500</v>
      </c>
      <c r="G118" s="161">
        <f t="shared" si="2"/>
        <v>0</v>
      </c>
      <c r="H118" s="119">
        <f>H119</f>
        <v>500</v>
      </c>
    </row>
    <row r="119" spans="1:8" x14ac:dyDescent="0.2">
      <c r="A119" s="126" t="s">
        <v>303</v>
      </c>
      <c r="B119" s="127" t="s">
        <v>76</v>
      </c>
      <c r="C119" s="127" t="s">
        <v>93</v>
      </c>
      <c r="D119" s="137" t="s">
        <v>563</v>
      </c>
      <c r="E119" s="144">
        <v>200</v>
      </c>
      <c r="F119" s="128">
        <f>F120</f>
        <v>500</v>
      </c>
      <c r="G119" s="161">
        <f t="shared" si="2"/>
        <v>0</v>
      </c>
      <c r="H119" s="128">
        <f>H120</f>
        <v>500</v>
      </c>
    </row>
    <row r="120" spans="1:8" x14ac:dyDescent="0.2">
      <c r="A120" s="126" t="s">
        <v>85</v>
      </c>
      <c r="B120" s="127" t="s">
        <v>76</v>
      </c>
      <c r="C120" s="127" t="s">
        <v>93</v>
      </c>
      <c r="D120" s="137" t="s">
        <v>563</v>
      </c>
      <c r="E120" s="144">
        <v>240</v>
      </c>
      <c r="F120" s="128">
        <v>500</v>
      </c>
      <c r="G120" s="161">
        <f t="shared" si="2"/>
        <v>0</v>
      </c>
      <c r="H120" s="128">
        <v>500</v>
      </c>
    </row>
    <row r="121" spans="1:8" ht="13.5" x14ac:dyDescent="0.2">
      <c r="A121" s="130" t="s">
        <v>39</v>
      </c>
      <c r="B121" s="121" t="s">
        <v>76</v>
      </c>
      <c r="C121" s="121" t="s">
        <v>93</v>
      </c>
      <c r="D121" s="156" t="s">
        <v>40</v>
      </c>
      <c r="E121" s="154"/>
      <c r="F121" s="122">
        <f>F122+F125</f>
        <v>2700</v>
      </c>
      <c r="G121" s="161">
        <f t="shared" si="2"/>
        <v>0</v>
      </c>
      <c r="H121" s="122">
        <f>H122+H125</f>
        <v>2700</v>
      </c>
    </row>
    <row r="122" spans="1:8" x14ac:dyDescent="0.2">
      <c r="A122" s="117" t="s">
        <v>41</v>
      </c>
      <c r="B122" s="118" t="s">
        <v>76</v>
      </c>
      <c r="C122" s="118" t="s">
        <v>93</v>
      </c>
      <c r="D122" s="118" t="s">
        <v>564</v>
      </c>
      <c r="E122" s="157"/>
      <c r="F122" s="119">
        <f>F123</f>
        <v>1000</v>
      </c>
      <c r="G122" s="161">
        <f t="shared" si="2"/>
        <v>0</v>
      </c>
      <c r="H122" s="119">
        <f>H123</f>
        <v>1000</v>
      </c>
    </row>
    <row r="123" spans="1:8" x14ac:dyDescent="0.2">
      <c r="A123" s="126" t="s">
        <v>303</v>
      </c>
      <c r="B123" s="127" t="s">
        <v>76</v>
      </c>
      <c r="C123" s="127" t="s">
        <v>93</v>
      </c>
      <c r="D123" s="137" t="s">
        <v>564</v>
      </c>
      <c r="E123" s="144">
        <v>200</v>
      </c>
      <c r="F123" s="128">
        <f>F124</f>
        <v>1000</v>
      </c>
      <c r="G123" s="161">
        <f t="shared" si="2"/>
        <v>0</v>
      </c>
      <c r="H123" s="128">
        <f>H124</f>
        <v>1000</v>
      </c>
    </row>
    <row r="124" spans="1:8" x14ac:dyDescent="0.2">
      <c r="A124" s="126" t="s">
        <v>85</v>
      </c>
      <c r="B124" s="127" t="s">
        <v>76</v>
      </c>
      <c r="C124" s="127" t="s">
        <v>93</v>
      </c>
      <c r="D124" s="137" t="s">
        <v>564</v>
      </c>
      <c r="E124" s="144">
        <v>240</v>
      </c>
      <c r="F124" s="128">
        <v>1000</v>
      </c>
      <c r="G124" s="161">
        <f t="shared" si="2"/>
        <v>0</v>
      </c>
      <c r="H124" s="128">
        <v>1000</v>
      </c>
    </row>
    <row r="125" spans="1:8" x14ac:dyDescent="0.2">
      <c r="A125" s="117" t="s">
        <v>565</v>
      </c>
      <c r="B125" s="118" t="s">
        <v>76</v>
      </c>
      <c r="C125" s="118" t="s">
        <v>93</v>
      </c>
      <c r="D125" s="149" t="s">
        <v>566</v>
      </c>
      <c r="E125" s="157"/>
      <c r="F125" s="119">
        <f>F126</f>
        <v>1700</v>
      </c>
      <c r="G125" s="161">
        <f t="shared" si="2"/>
        <v>0</v>
      </c>
      <c r="H125" s="119">
        <f>H126</f>
        <v>1700</v>
      </c>
    </row>
    <row r="126" spans="1:8" x14ac:dyDescent="0.2">
      <c r="A126" s="126" t="s">
        <v>303</v>
      </c>
      <c r="B126" s="127" t="s">
        <v>76</v>
      </c>
      <c r="C126" s="127" t="s">
        <v>93</v>
      </c>
      <c r="D126" s="137" t="s">
        <v>566</v>
      </c>
      <c r="E126" s="144">
        <v>200</v>
      </c>
      <c r="F126" s="128">
        <f>F127</f>
        <v>1700</v>
      </c>
      <c r="G126" s="161">
        <f t="shared" si="2"/>
        <v>0</v>
      </c>
      <c r="H126" s="128">
        <f>H127</f>
        <v>1700</v>
      </c>
    </row>
    <row r="127" spans="1:8" x14ac:dyDescent="0.2">
      <c r="A127" s="126" t="s">
        <v>85</v>
      </c>
      <c r="B127" s="127" t="s">
        <v>76</v>
      </c>
      <c r="C127" s="127" t="s">
        <v>93</v>
      </c>
      <c r="D127" s="137" t="s">
        <v>566</v>
      </c>
      <c r="E127" s="144">
        <v>240</v>
      </c>
      <c r="F127" s="128">
        <v>1700</v>
      </c>
      <c r="G127" s="161">
        <f t="shared" si="2"/>
        <v>0</v>
      </c>
      <c r="H127" s="128">
        <v>1700</v>
      </c>
    </row>
    <row r="128" spans="1:8" ht="24" x14ac:dyDescent="0.2">
      <c r="A128" s="131" t="s">
        <v>299</v>
      </c>
      <c r="B128" s="132" t="s">
        <v>76</v>
      </c>
      <c r="C128" s="132" t="s">
        <v>93</v>
      </c>
      <c r="D128" s="136" t="s">
        <v>240</v>
      </c>
      <c r="E128" s="158"/>
      <c r="F128" s="143">
        <f>F129</f>
        <v>1720</v>
      </c>
      <c r="G128" s="161">
        <f t="shared" si="2"/>
        <v>0</v>
      </c>
      <c r="H128" s="143">
        <f>H129</f>
        <v>1720</v>
      </c>
    </row>
    <row r="129" spans="1:8" ht="24" x14ac:dyDescent="0.2">
      <c r="A129" s="131" t="s">
        <v>567</v>
      </c>
      <c r="B129" s="132" t="s">
        <v>76</v>
      </c>
      <c r="C129" s="132" t="s">
        <v>93</v>
      </c>
      <c r="D129" s="136" t="s">
        <v>568</v>
      </c>
      <c r="E129" s="158"/>
      <c r="F129" s="143">
        <f>F130</f>
        <v>1720</v>
      </c>
      <c r="G129" s="161">
        <f t="shared" si="2"/>
        <v>0</v>
      </c>
      <c r="H129" s="143">
        <f>H130</f>
        <v>1720</v>
      </c>
    </row>
    <row r="130" spans="1:8" ht="24" x14ac:dyDescent="0.2">
      <c r="A130" s="117" t="s">
        <v>569</v>
      </c>
      <c r="B130" s="118" t="s">
        <v>76</v>
      </c>
      <c r="C130" s="118" t="s">
        <v>93</v>
      </c>
      <c r="D130" s="149" t="s">
        <v>570</v>
      </c>
      <c r="E130" s="157"/>
      <c r="F130" s="141">
        <f>F131</f>
        <v>1720</v>
      </c>
      <c r="G130" s="161">
        <f t="shared" si="2"/>
        <v>0</v>
      </c>
      <c r="H130" s="141">
        <f>H131</f>
        <v>1720</v>
      </c>
    </row>
    <row r="131" spans="1:8" x14ac:dyDescent="0.2">
      <c r="A131" s="126" t="s">
        <v>303</v>
      </c>
      <c r="B131" s="127" t="s">
        <v>76</v>
      </c>
      <c r="C131" s="127" t="s">
        <v>93</v>
      </c>
      <c r="D131" s="137" t="s">
        <v>570</v>
      </c>
      <c r="E131" s="144">
        <v>200</v>
      </c>
      <c r="F131" s="142">
        <f>F132</f>
        <v>1720</v>
      </c>
      <c r="G131" s="161">
        <f t="shared" si="2"/>
        <v>0</v>
      </c>
      <c r="H131" s="142">
        <f>H132</f>
        <v>1720</v>
      </c>
    </row>
    <row r="132" spans="1:8" x14ac:dyDescent="0.2">
      <c r="A132" s="126" t="s">
        <v>85</v>
      </c>
      <c r="B132" s="127" t="s">
        <v>76</v>
      </c>
      <c r="C132" s="127" t="s">
        <v>93</v>
      </c>
      <c r="D132" s="137" t="s">
        <v>570</v>
      </c>
      <c r="E132" s="144">
        <v>240</v>
      </c>
      <c r="F132" s="142">
        <v>1720</v>
      </c>
      <c r="G132" s="161">
        <f t="shared" si="2"/>
        <v>0</v>
      </c>
      <c r="H132" s="142">
        <v>1720</v>
      </c>
    </row>
    <row r="133" spans="1:8" ht="14.25" customHeight="1" x14ac:dyDescent="0.2">
      <c r="A133" s="165" t="s">
        <v>587</v>
      </c>
      <c r="B133" s="121" t="s">
        <v>76</v>
      </c>
      <c r="C133" s="121" t="s">
        <v>93</v>
      </c>
      <c r="D133" s="121" t="s">
        <v>103</v>
      </c>
      <c r="E133" s="121"/>
      <c r="F133" s="122">
        <f>F134</f>
        <v>800</v>
      </c>
      <c r="G133" s="161">
        <f t="shared" si="2"/>
        <v>0</v>
      </c>
      <c r="H133" s="122">
        <f>H134</f>
        <v>800</v>
      </c>
    </row>
    <row r="134" spans="1:8" x14ac:dyDescent="0.2">
      <c r="A134" s="160" t="s">
        <v>506</v>
      </c>
      <c r="B134" s="118" t="s">
        <v>76</v>
      </c>
      <c r="C134" s="118" t="s">
        <v>93</v>
      </c>
      <c r="D134" s="118" t="s">
        <v>508</v>
      </c>
      <c r="E134" s="118"/>
      <c r="F134" s="119">
        <f>F135</f>
        <v>800</v>
      </c>
      <c r="G134" s="161">
        <f t="shared" si="2"/>
        <v>0</v>
      </c>
      <c r="H134" s="119">
        <f>H135</f>
        <v>800</v>
      </c>
    </row>
    <row r="135" spans="1:8" x14ac:dyDescent="0.2">
      <c r="A135" s="147" t="s">
        <v>507</v>
      </c>
      <c r="B135" s="132" t="s">
        <v>76</v>
      </c>
      <c r="C135" s="132" t="s">
        <v>93</v>
      </c>
      <c r="D135" s="132" t="s">
        <v>588</v>
      </c>
      <c r="E135" s="132"/>
      <c r="F135" s="133">
        <f>F136</f>
        <v>800</v>
      </c>
      <c r="G135" s="161">
        <f t="shared" si="2"/>
        <v>0</v>
      </c>
      <c r="H135" s="133">
        <f>H136</f>
        <v>800</v>
      </c>
    </row>
    <row r="136" spans="1:8" ht="24" x14ac:dyDescent="0.2">
      <c r="A136" s="126" t="s">
        <v>79</v>
      </c>
      <c r="B136" s="127" t="s">
        <v>76</v>
      </c>
      <c r="C136" s="127" t="s">
        <v>93</v>
      </c>
      <c r="D136" s="127" t="s">
        <v>588</v>
      </c>
      <c r="E136" s="127" t="s">
        <v>80</v>
      </c>
      <c r="F136" s="128">
        <f>F137</f>
        <v>800</v>
      </c>
      <c r="G136" s="161">
        <f t="shared" si="2"/>
        <v>0</v>
      </c>
      <c r="H136" s="128">
        <f>H137</f>
        <v>800</v>
      </c>
    </row>
    <row r="137" spans="1:8" x14ac:dyDescent="0.2">
      <c r="A137" s="126" t="s">
        <v>81</v>
      </c>
      <c r="B137" s="127" t="s">
        <v>76</v>
      </c>
      <c r="C137" s="127" t="s">
        <v>93</v>
      </c>
      <c r="D137" s="127" t="s">
        <v>588</v>
      </c>
      <c r="E137" s="127" t="s">
        <v>82</v>
      </c>
      <c r="F137" s="128">
        <v>800</v>
      </c>
      <c r="G137" s="161">
        <f t="shared" si="2"/>
        <v>0</v>
      </c>
      <c r="H137" s="128">
        <v>800</v>
      </c>
    </row>
    <row r="138" spans="1:8" x14ac:dyDescent="0.2">
      <c r="A138" s="152" t="s">
        <v>74</v>
      </c>
      <c r="B138" s="132" t="s">
        <v>76</v>
      </c>
      <c r="C138" s="132" t="s">
        <v>93</v>
      </c>
      <c r="D138" s="132" t="s">
        <v>216</v>
      </c>
      <c r="E138" s="132"/>
      <c r="F138" s="133" t="e">
        <f>F139</f>
        <v>#REF!</v>
      </c>
      <c r="G138" s="161" t="e">
        <f t="shared" si="2"/>
        <v>#REF!</v>
      </c>
      <c r="H138" s="133">
        <f>H139</f>
        <v>64499.322999999997</v>
      </c>
    </row>
    <row r="139" spans="1:8" x14ac:dyDescent="0.2">
      <c r="A139" s="117" t="s">
        <v>306</v>
      </c>
      <c r="B139" s="118" t="s">
        <v>76</v>
      </c>
      <c r="C139" s="118" t="s">
        <v>93</v>
      </c>
      <c r="D139" s="118" t="s">
        <v>217</v>
      </c>
      <c r="E139" s="118"/>
      <c r="F139" s="119" t="e">
        <f>F140+F158+F161+F164+F168+#REF!+F171</f>
        <v>#REF!</v>
      </c>
      <c r="G139" s="161" t="e">
        <f t="shared" si="2"/>
        <v>#REF!</v>
      </c>
      <c r="H139" s="119">
        <f>H140+H158+H161+H164+H168+H171</f>
        <v>64499.322999999997</v>
      </c>
    </row>
    <row r="140" spans="1:8" x14ac:dyDescent="0.2">
      <c r="A140" s="150" t="s">
        <v>490</v>
      </c>
      <c r="B140" s="146" t="s">
        <v>76</v>
      </c>
      <c r="C140" s="146" t="s">
        <v>93</v>
      </c>
      <c r="D140" s="146" t="s">
        <v>217</v>
      </c>
      <c r="E140" s="132"/>
      <c r="F140" s="151">
        <f>F141+F148+F151</f>
        <v>53797</v>
      </c>
      <c r="G140" s="161">
        <f t="shared" si="2"/>
        <v>0</v>
      </c>
      <c r="H140" s="151">
        <f>H141+H148+H151</f>
        <v>53797</v>
      </c>
    </row>
    <row r="141" spans="1:8" x14ac:dyDescent="0.2">
      <c r="A141" s="117" t="s">
        <v>548</v>
      </c>
      <c r="B141" s="118" t="s">
        <v>76</v>
      </c>
      <c r="C141" s="118" t="s">
        <v>93</v>
      </c>
      <c r="D141" s="118" t="s">
        <v>324</v>
      </c>
      <c r="E141" s="118"/>
      <c r="F141" s="119">
        <f>F142+F144+F146</f>
        <v>42202</v>
      </c>
      <c r="G141" s="161">
        <f t="shared" si="2"/>
        <v>0</v>
      </c>
      <c r="H141" s="119">
        <f>H142+H144+H146</f>
        <v>42202</v>
      </c>
    </row>
    <row r="142" spans="1:8" ht="24" x14ac:dyDescent="0.2">
      <c r="A142" s="126" t="s">
        <v>79</v>
      </c>
      <c r="B142" s="127" t="s">
        <v>76</v>
      </c>
      <c r="C142" s="127" t="s">
        <v>93</v>
      </c>
      <c r="D142" s="127" t="s">
        <v>324</v>
      </c>
      <c r="E142" s="127" t="s">
        <v>80</v>
      </c>
      <c r="F142" s="128">
        <f>F143</f>
        <v>34260</v>
      </c>
      <c r="G142" s="161">
        <f t="shared" si="2"/>
        <v>-1000</v>
      </c>
      <c r="H142" s="128">
        <f>H143</f>
        <v>33260</v>
      </c>
    </row>
    <row r="143" spans="1:8" x14ac:dyDescent="0.2">
      <c r="A143" s="126" t="s">
        <v>491</v>
      </c>
      <c r="B143" s="127" t="s">
        <v>76</v>
      </c>
      <c r="C143" s="127" t="s">
        <v>93</v>
      </c>
      <c r="D143" s="127" t="s">
        <v>324</v>
      </c>
      <c r="E143" s="127" t="s">
        <v>492</v>
      </c>
      <c r="F143" s="128">
        <f>26240+100+7920</f>
        <v>34260</v>
      </c>
      <c r="G143" s="161">
        <f t="shared" si="2"/>
        <v>-1000</v>
      </c>
      <c r="H143" s="128">
        <f>26240+100+7920-1000</f>
        <v>33260</v>
      </c>
    </row>
    <row r="144" spans="1:8" x14ac:dyDescent="0.2">
      <c r="A144" s="126" t="s">
        <v>303</v>
      </c>
      <c r="B144" s="127" t="s">
        <v>76</v>
      </c>
      <c r="C144" s="127" t="s">
        <v>93</v>
      </c>
      <c r="D144" s="127" t="s">
        <v>324</v>
      </c>
      <c r="E144" s="127" t="s">
        <v>84</v>
      </c>
      <c r="F144" s="128">
        <f>F145</f>
        <v>7692</v>
      </c>
      <c r="G144" s="161">
        <f t="shared" si="2"/>
        <v>1000</v>
      </c>
      <c r="H144" s="128">
        <f>H145</f>
        <v>8692</v>
      </c>
    </row>
    <row r="145" spans="1:8" x14ac:dyDescent="0.2">
      <c r="A145" s="126" t="s">
        <v>85</v>
      </c>
      <c r="B145" s="127" t="s">
        <v>76</v>
      </c>
      <c r="C145" s="127" t="s">
        <v>93</v>
      </c>
      <c r="D145" s="127" t="s">
        <v>324</v>
      </c>
      <c r="E145" s="127" t="s">
        <v>86</v>
      </c>
      <c r="F145" s="128">
        <f>130+1400+50+100+6012</f>
        <v>7692</v>
      </c>
      <c r="G145" s="161">
        <f t="shared" si="2"/>
        <v>1000</v>
      </c>
      <c r="H145" s="128">
        <f>130+1400+50+100+6012+1000</f>
        <v>8692</v>
      </c>
    </row>
    <row r="146" spans="1:8" x14ac:dyDescent="0.2">
      <c r="A146" s="126" t="s">
        <v>87</v>
      </c>
      <c r="B146" s="127" t="s">
        <v>76</v>
      </c>
      <c r="C146" s="127" t="s">
        <v>93</v>
      </c>
      <c r="D146" s="127" t="s">
        <v>324</v>
      </c>
      <c r="E146" s="127" t="s">
        <v>88</v>
      </c>
      <c r="F146" s="128">
        <f>F147</f>
        <v>250</v>
      </c>
      <c r="G146" s="161">
        <f t="shared" si="2"/>
        <v>0</v>
      </c>
      <c r="H146" s="128">
        <f>H147</f>
        <v>250</v>
      </c>
    </row>
    <row r="147" spans="1:8" x14ac:dyDescent="0.2">
      <c r="A147" s="126" t="s">
        <v>519</v>
      </c>
      <c r="B147" s="127" t="s">
        <v>76</v>
      </c>
      <c r="C147" s="127" t="s">
        <v>93</v>
      </c>
      <c r="D147" s="127" t="s">
        <v>324</v>
      </c>
      <c r="E147" s="127" t="s">
        <v>89</v>
      </c>
      <c r="F147" s="128">
        <v>250</v>
      </c>
      <c r="G147" s="161">
        <f t="shared" si="2"/>
        <v>0</v>
      </c>
      <c r="H147" s="128">
        <v>250</v>
      </c>
    </row>
    <row r="148" spans="1:8" x14ac:dyDescent="0.2">
      <c r="A148" s="117" t="s">
        <v>129</v>
      </c>
      <c r="B148" s="118" t="s">
        <v>76</v>
      </c>
      <c r="C148" s="118" t="s">
        <v>93</v>
      </c>
      <c r="D148" s="118" t="s">
        <v>329</v>
      </c>
      <c r="E148" s="118"/>
      <c r="F148" s="119">
        <f>F149</f>
        <v>2880</v>
      </c>
      <c r="G148" s="161">
        <f t="shared" si="2"/>
        <v>0</v>
      </c>
      <c r="H148" s="119">
        <f>H149</f>
        <v>2880</v>
      </c>
    </row>
    <row r="149" spans="1:8" x14ac:dyDescent="0.2">
      <c r="A149" s="126" t="s">
        <v>104</v>
      </c>
      <c r="B149" s="127" t="s">
        <v>76</v>
      </c>
      <c r="C149" s="127" t="s">
        <v>93</v>
      </c>
      <c r="D149" s="127" t="s">
        <v>329</v>
      </c>
      <c r="E149" s="127" t="s">
        <v>410</v>
      </c>
      <c r="F149" s="128">
        <f>F150</f>
        <v>2880</v>
      </c>
      <c r="G149" s="161">
        <f t="shared" si="2"/>
        <v>0</v>
      </c>
      <c r="H149" s="128">
        <f>H150</f>
        <v>2880</v>
      </c>
    </row>
    <row r="150" spans="1:8" x14ac:dyDescent="0.2">
      <c r="A150" s="126" t="s">
        <v>105</v>
      </c>
      <c r="B150" s="127" t="s">
        <v>76</v>
      </c>
      <c r="C150" s="127" t="s">
        <v>93</v>
      </c>
      <c r="D150" s="127" t="s">
        <v>329</v>
      </c>
      <c r="E150" s="127" t="s">
        <v>428</v>
      </c>
      <c r="F150" s="128">
        <v>2880</v>
      </c>
      <c r="G150" s="161">
        <f t="shared" si="2"/>
        <v>0</v>
      </c>
      <c r="H150" s="128">
        <v>2880</v>
      </c>
    </row>
    <row r="151" spans="1:8" x14ac:dyDescent="0.2">
      <c r="A151" s="117" t="s">
        <v>724</v>
      </c>
      <c r="B151" s="118" t="s">
        <v>76</v>
      </c>
      <c r="C151" s="118" t="s">
        <v>93</v>
      </c>
      <c r="D151" s="118" t="s">
        <v>330</v>
      </c>
      <c r="E151" s="118"/>
      <c r="F151" s="119">
        <f>F152+F154+F156</f>
        <v>8715</v>
      </c>
      <c r="G151" s="161">
        <f t="shared" ref="G151:G215" si="3">H151-F151</f>
        <v>0</v>
      </c>
      <c r="H151" s="119">
        <f>H152+H154+H156</f>
        <v>8715</v>
      </c>
    </row>
    <row r="152" spans="1:8" ht="24" x14ac:dyDescent="0.2">
      <c r="A152" s="126" t="s">
        <v>79</v>
      </c>
      <c r="B152" s="127" t="s">
        <v>76</v>
      </c>
      <c r="C152" s="127" t="s">
        <v>93</v>
      </c>
      <c r="D152" s="127" t="s">
        <v>330</v>
      </c>
      <c r="E152" s="127" t="s">
        <v>80</v>
      </c>
      <c r="F152" s="128">
        <f>F153</f>
        <v>8365</v>
      </c>
      <c r="G152" s="161">
        <f t="shared" si="3"/>
        <v>0</v>
      </c>
      <c r="H152" s="128">
        <f>H153</f>
        <v>8365</v>
      </c>
    </row>
    <row r="153" spans="1:8" x14ac:dyDescent="0.2">
      <c r="A153" s="126" t="s">
        <v>491</v>
      </c>
      <c r="B153" s="127" t="s">
        <v>76</v>
      </c>
      <c r="C153" s="127" t="s">
        <v>93</v>
      </c>
      <c r="D153" s="127" t="s">
        <v>330</v>
      </c>
      <c r="E153" s="127" t="s">
        <v>492</v>
      </c>
      <c r="F153" s="128">
        <f>6305+12+1903+25+120</f>
        <v>8365</v>
      </c>
      <c r="G153" s="161">
        <f t="shared" si="3"/>
        <v>0</v>
      </c>
      <c r="H153" s="128">
        <f>6305+12+1903+25+120</f>
        <v>8365</v>
      </c>
    </row>
    <row r="154" spans="1:8" x14ac:dyDescent="0.2">
      <c r="A154" s="126" t="s">
        <v>303</v>
      </c>
      <c r="B154" s="127" t="s">
        <v>76</v>
      </c>
      <c r="C154" s="127" t="s">
        <v>93</v>
      </c>
      <c r="D154" s="127" t="s">
        <v>330</v>
      </c>
      <c r="E154" s="127" t="s">
        <v>84</v>
      </c>
      <c r="F154" s="128">
        <f>F155</f>
        <v>335</v>
      </c>
      <c r="G154" s="161">
        <f t="shared" si="3"/>
        <v>0</v>
      </c>
      <c r="H154" s="128">
        <f>H155</f>
        <v>335</v>
      </c>
    </row>
    <row r="155" spans="1:8" x14ac:dyDescent="0.2">
      <c r="A155" s="126" t="s">
        <v>85</v>
      </c>
      <c r="B155" s="127" t="s">
        <v>76</v>
      </c>
      <c r="C155" s="127" t="s">
        <v>93</v>
      </c>
      <c r="D155" s="127" t="s">
        <v>330</v>
      </c>
      <c r="E155" s="127" t="s">
        <v>86</v>
      </c>
      <c r="F155" s="128">
        <f>10+30+185+40+70</f>
        <v>335</v>
      </c>
      <c r="G155" s="161">
        <f t="shared" si="3"/>
        <v>0</v>
      </c>
      <c r="H155" s="128">
        <f>10+30+185+40+70</f>
        <v>335</v>
      </c>
    </row>
    <row r="156" spans="1:8" x14ac:dyDescent="0.2">
      <c r="A156" s="126" t="s">
        <v>87</v>
      </c>
      <c r="B156" s="127" t="s">
        <v>76</v>
      </c>
      <c r="C156" s="127" t="s">
        <v>93</v>
      </c>
      <c r="D156" s="127" t="s">
        <v>330</v>
      </c>
      <c r="E156" s="127" t="s">
        <v>88</v>
      </c>
      <c r="F156" s="128">
        <f>F157</f>
        <v>15</v>
      </c>
      <c r="G156" s="161">
        <f t="shared" si="3"/>
        <v>0</v>
      </c>
      <c r="H156" s="128">
        <f>H157</f>
        <v>15</v>
      </c>
    </row>
    <row r="157" spans="1:8" x14ac:dyDescent="0.2">
      <c r="A157" s="126" t="s">
        <v>519</v>
      </c>
      <c r="B157" s="127" t="s">
        <v>76</v>
      </c>
      <c r="C157" s="127" t="s">
        <v>93</v>
      </c>
      <c r="D157" s="127" t="s">
        <v>330</v>
      </c>
      <c r="E157" s="127" t="s">
        <v>89</v>
      </c>
      <c r="F157" s="128">
        <v>15</v>
      </c>
      <c r="G157" s="161">
        <f t="shared" si="3"/>
        <v>0</v>
      </c>
      <c r="H157" s="128">
        <v>15</v>
      </c>
    </row>
    <row r="158" spans="1:8" ht="24" x14ac:dyDescent="0.2">
      <c r="A158" s="117" t="s">
        <v>131</v>
      </c>
      <c r="B158" s="118" t="s">
        <v>76</v>
      </c>
      <c r="C158" s="118" t="s">
        <v>93</v>
      </c>
      <c r="D158" s="118" t="s">
        <v>57</v>
      </c>
      <c r="E158" s="118"/>
      <c r="F158" s="119">
        <f>F159</f>
        <v>3000</v>
      </c>
      <c r="G158" s="161">
        <f t="shared" si="3"/>
        <v>0</v>
      </c>
      <c r="H158" s="119">
        <f>H159</f>
        <v>3000</v>
      </c>
    </row>
    <row r="159" spans="1:8" x14ac:dyDescent="0.2">
      <c r="A159" s="126" t="s">
        <v>87</v>
      </c>
      <c r="B159" s="127" t="s">
        <v>76</v>
      </c>
      <c r="C159" s="127" t="s">
        <v>93</v>
      </c>
      <c r="D159" s="127" t="s">
        <v>57</v>
      </c>
      <c r="E159" s="127" t="s">
        <v>88</v>
      </c>
      <c r="F159" s="128">
        <f>F160</f>
        <v>3000</v>
      </c>
      <c r="G159" s="161">
        <f t="shared" si="3"/>
        <v>0</v>
      </c>
      <c r="H159" s="128">
        <f>H160</f>
        <v>3000</v>
      </c>
    </row>
    <row r="160" spans="1:8" x14ac:dyDescent="0.2">
      <c r="A160" s="126" t="s">
        <v>519</v>
      </c>
      <c r="B160" s="127" t="s">
        <v>76</v>
      </c>
      <c r="C160" s="127" t="s">
        <v>93</v>
      </c>
      <c r="D160" s="127" t="s">
        <v>57</v>
      </c>
      <c r="E160" s="127" t="s">
        <v>89</v>
      </c>
      <c r="F160" s="128">
        <v>3000</v>
      </c>
      <c r="G160" s="161">
        <f t="shared" si="3"/>
        <v>0</v>
      </c>
      <c r="H160" s="128">
        <v>3000</v>
      </c>
    </row>
    <row r="161" spans="1:8" x14ac:dyDescent="0.2">
      <c r="A161" s="117" t="s">
        <v>132</v>
      </c>
      <c r="B161" s="118" t="s">
        <v>76</v>
      </c>
      <c r="C161" s="118" t="s">
        <v>93</v>
      </c>
      <c r="D161" s="118" t="s">
        <v>133</v>
      </c>
      <c r="E161" s="118"/>
      <c r="F161" s="119">
        <f>F162</f>
        <v>1000</v>
      </c>
      <c r="G161" s="161">
        <f t="shared" si="3"/>
        <v>0</v>
      </c>
      <c r="H161" s="119">
        <f>H162</f>
        <v>1000</v>
      </c>
    </row>
    <row r="162" spans="1:8" x14ac:dyDescent="0.2">
      <c r="A162" s="126" t="s">
        <v>87</v>
      </c>
      <c r="B162" s="127" t="s">
        <v>76</v>
      </c>
      <c r="C162" s="127" t="s">
        <v>93</v>
      </c>
      <c r="D162" s="127" t="s">
        <v>133</v>
      </c>
      <c r="E162" s="127" t="s">
        <v>88</v>
      </c>
      <c r="F162" s="128">
        <f>F163</f>
        <v>1000</v>
      </c>
      <c r="G162" s="161">
        <f t="shared" si="3"/>
        <v>0</v>
      </c>
      <c r="H162" s="128">
        <f>H163</f>
        <v>1000</v>
      </c>
    </row>
    <row r="163" spans="1:8" x14ac:dyDescent="0.2">
      <c r="A163" s="126" t="s">
        <v>519</v>
      </c>
      <c r="B163" s="127" t="s">
        <v>76</v>
      </c>
      <c r="C163" s="127" t="s">
        <v>93</v>
      </c>
      <c r="D163" s="127" t="s">
        <v>133</v>
      </c>
      <c r="E163" s="127" t="s">
        <v>89</v>
      </c>
      <c r="F163" s="128">
        <v>1000</v>
      </c>
      <c r="G163" s="161">
        <f t="shared" si="3"/>
        <v>0</v>
      </c>
      <c r="H163" s="128">
        <v>1000</v>
      </c>
    </row>
    <row r="164" spans="1:8" x14ac:dyDescent="0.2">
      <c r="A164" s="117" t="s">
        <v>321</v>
      </c>
      <c r="B164" s="118" t="s">
        <v>76</v>
      </c>
      <c r="C164" s="118" t="s">
        <v>93</v>
      </c>
      <c r="D164" s="149" t="s">
        <v>346</v>
      </c>
      <c r="E164" s="118"/>
      <c r="F164" s="141">
        <f>F165</f>
        <v>4000</v>
      </c>
      <c r="G164" s="161">
        <f t="shared" si="3"/>
        <v>-491.67700000000013</v>
      </c>
      <c r="H164" s="141">
        <f>H165</f>
        <v>3508.3229999999999</v>
      </c>
    </row>
    <row r="165" spans="1:8" x14ac:dyDescent="0.2">
      <c r="A165" s="126" t="s">
        <v>87</v>
      </c>
      <c r="B165" s="127" t="s">
        <v>76</v>
      </c>
      <c r="C165" s="127" t="s">
        <v>93</v>
      </c>
      <c r="D165" s="137" t="s">
        <v>346</v>
      </c>
      <c r="E165" s="127" t="s">
        <v>88</v>
      </c>
      <c r="F165" s="142">
        <f>F166+F167</f>
        <v>4000</v>
      </c>
      <c r="G165" s="161">
        <f t="shared" si="3"/>
        <v>-491.67700000000013</v>
      </c>
      <c r="H165" s="142">
        <f>H166+H167</f>
        <v>3508.3229999999999</v>
      </c>
    </row>
    <row r="166" spans="1:8" x14ac:dyDescent="0.2">
      <c r="A166" s="126" t="s">
        <v>151</v>
      </c>
      <c r="B166" s="127" t="s">
        <v>76</v>
      </c>
      <c r="C166" s="127" t="s">
        <v>93</v>
      </c>
      <c r="D166" s="137" t="s">
        <v>346</v>
      </c>
      <c r="E166" s="127" t="s">
        <v>155</v>
      </c>
      <c r="F166" s="142">
        <f>1950+950+1000</f>
        <v>3900</v>
      </c>
      <c r="G166" s="161">
        <f t="shared" si="3"/>
        <v>-491.67700000000013</v>
      </c>
      <c r="H166" s="142">
        <f>1950+950+1000-500+8.323</f>
        <v>3408.3229999999999</v>
      </c>
    </row>
    <row r="167" spans="1:8" x14ac:dyDescent="0.2">
      <c r="A167" s="126" t="s">
        <v>519</v>
      </c>
      <c r="B167" s="127" t="s">
        <v>76</v>
      </c>
      <c r="C167" s="127" t="s">
        <v>93</v>
      </c>
      <c r="D167" s="137" t="s">
        <v>346</v>
      </c>
      <c r="E167" s="127" t="s">
        <v>89</v>
      </c>
      <c r="F167" s="142">
        <f>50+50</f>
        <v>100</v>
      </c>
      <c r="G167" s="161">
        <f t="shared" si="3"/>
        <v>0</v>
      </c>
      <c r="H167" s="142">
        <f>50+50</f>
        <v>100</v>
      </c>
    </row>
    <row r="168" spans="1:8" ht="24" x14ac:dyDescent="0.2">
      <c r="A168" s="131" t="s">
        <v>310</v>
      </c>
      <c r="B168" s="132" t="s">
        <v>76</v>
      </c>
      <c r="C168" s="132" t="s">
        <v>93</v>
      </c>
      <c r="D168" s="132" t="s">
        <v>689</v>
      </c>
      <c r="E168" s="158"/>
      <c r="F168" s="133">
        <v>1000</v>
      </c>
      <c r="G168" s="161">
        <f t="shared" si="3"/>
        <v>0</v>
      </c>
      <c r="H168" s="133">
        <v>1000</v>
      </c>
    </row>
    <row r="169" spans="1:8" x14ac:dyDescent="0.2">
      <c r="A169" s="126" t="s">
        <v>303</v>
      </c>
      <c r="B169" s="127" t="s">
        <v>76</v>
      </c>
      <c r="C169" s="127" t="s">
        <v>93</v>
      </c>
      <c r="D169" s="127" t="s">
        <v>689</v>
      </c>
      <c r="E169" s="144">
        <v>200</v>
      </c>
      <c r="F169" s="128">
        <v>1000</v>
      </c>
      <c r="G169" s="161">
        <f t="shared" si="3"/>
        <v>0</v>
      </c>
      <c r="H169" s="128">
        <v>1000</v>
      </c>
    </row>
    <row r="170" spans="1:8" x14ac:dyDescent="0.2">
      <c r="A170" s="126" t="s">
        <v>85</v>
      </c>
      <c r="B170" s="127" t="s">
        <v>76</v>
      </c>
      <c r="C170" s="127" t="s">
        <v>93</v>
      </c>
      <c r="D170" s="127" t="s">
        <v>689</v>
      </c>
      <c r="E170" s="127" t="s">
        <v>86</v>
      </c>
      <c r="F170" s="128">
        <v>1000</v>
      </c>
      <c r="G170" s="161">
        <f t="shared" si="3"/>
        <v>0</v>
      </c>
      <c r="H170" s="128">
        <v>1000</v>
      </c>
    </row>
    <row r="171" spans="1:8" x14ac:dyDescent="0.2">
      <c r="A171" s="131" t="s">
        <v>34</v>
      </c>
      <c r="B171" s="132" t="s">
        <v>76</v>
      </c>
      <c r="C171" s="132" t="s">
        <v>93</v>
      </c>
      <c r="D171" s="132" t="s">
        <v>216</v>
      </c>
      <c r="E171" s="132"/>
      <c r="F171" s="133">
        <v>2194</v>
      </c>
      <c r="G171" s="161">
        <f t="shared" si="3"/>
        <v>0</v>
      </c>
      <c r="H171" s="133">
        <v>2194</v>
      </c>
    </row>
    <row r="172" spans="1:8" x14ac:dyDescent="0.2">
      <c r="A172" s="117" t="s">
        <v>108</v>
      </c>
      <c r="B172" s="118" t="s">
        <v>76</v>
      </c>
      <c r="C172" s="118" t="s">
        <v>93</v>
      </c>
      <c r="D172" s="118" t="s">
        <v>217</v>
      </c>
      <c r="E172" s="118"/>
      <c r="F172" s="119">
        <v>2194</v>
      </c>
      <c r="G172" s="161">
        <f t="shared" si="3"/>
        <v>0</v>
      </c>
      <c r="H172" s="119">
        <v>2194</v>
      </c>
    </row>
    <row r="173" spans="1:8" ht="24" x14ac:dyDescent="0.2">
      <c r="A173" s="150" t="s">
        <v>27</v>
      </c>
      <c r="B173" s="146" t="s">
        <v>76</v>
      </c>
      <c r="C173" s="146" t="s">
        <v>93</v>
      </c>
      <c r="D173" s="146" t="s">
        <v>233</v>
      </c>
      <c r="E173" s="146"/>
      <c r="F173" s="151">
        <v>2194</v>
      </c>
      <c r="G173" s="161">
        <f t="shared" si="3"/>
        <v>0</v>
      </c>
      <c r="H173" s="151">
        <v>2194</v>
      </c>
    </row>
    <row r="174" spans="1:8" x14ac:dyDescent="0.2">
      <c r="A174" s="134" t="s">
        <v>35</v>
      </c>
      <c r="B174" s="118" t="s">
        <v>76</v>
      </c>
      <c r="C174" s="118" t="s">
        <v>93</v>
      </c>
      <c r="D174" s="118" t="s">
        <v>233</v>
      </c>
      <c r="E174" s="118"/>
      <c r="F174" s="119">
        <v>2194</v>
      </c>
      <c r="G174" s="161">
        <f t="shared" si="3"/>
        <v>0</v>
      </c>
      <c r="H174" s="119">
        <v>2194</v>
      </c>
    </row>
    <row r="175" spans="1:8" ht="24" x14ac:dyDescent="0.2">
      <c r="A175" s="126" t="s">
        <v>79</v>
      </c>
      <c r="B175" s="127" t="s">
        <v>76</v>
      </c>
      <c r="C175" s="127" t="s">
        <v>93</v>
      </c>
      <c r="D175" s="127" t="s">
        <v>233</v>
      </c>
      <c r="E175" s="127" t="s">
        <v>80</v>
      </c>
      <c r="F175" s="128">
        <v>2194</v>
      </c>
      <c r="G175" s="161">
        <f t="shared" si="3"/>
        <v>0</v>
      </c>
      <c r="H175" s="128">
        <v>2194</v>
      </c>
    </row>
    <row r="176" spans="1:8" x14ac:dyDescent="0.2">
      <c r="A176" s="126" t="s">
        <v>81</v>
      </c>
      <c r="B176" s="127" t="s">
        <v>76</v>
      </c>
      <c r="C176" s="127" t="s">
        <v>93</v>
      </c>
      <c r="D176" s="127" t="s">
        <v>233</v>
      </c>
      <c r="E176" s="127" t="s">
        <v>82</v>
      </c>
      <c r="F176" s="128">
        <v>2194</v>
      </c>
      <c r="G176" s="161">
        <f t="shared" si="3"/>
        <v>0</v>
      </c>
      <c r="H176" s="128">
        <v>2194</v>
      </c>
    </row>
    <row r="177" spans="1:8" x14ac:dyDescent="0.2">
      <c r="A177" s="117" t="s">
        <v>322</v>
      </c>
      <c r="B177" s="118" t="s">
        <v>488</v>
      </c>
      <c r="C177" s="118" t="s">
        <v>77</v>
      </c>
      <c r="D177" s="118"/>
      <c r="E177" s="118"/>
      <c r="F177" s="119">
        <f>F178</f>
        <v>5000</v>
      </c>
      <c r="G177" s="161">
        <f t="shared" si="3"/>
        <v>0</v>
      </c>
      <c r="H177" s="119">
        <f>H178</f>
        <v>5000</v>
      </c>
    </row>
    <row r="178" spans="1:8" ht="24" x14ac:dyDescent="0.2">
      <c r="A178" s="117" t="s">
        <v>364</v>
      </c>
      <c r="B178" s="118" t="s">
        <v>488</v>
      </c>
      <c r="C178" s="118" t="s">
        <v>489</v>
      </c>
      <c r="D178" s="118"/>
      <c r="E178" s="118"/>
      <c r="F178" s="119">
        <f>F179</f>
        <v>5000</v>
      </c>
      <c r="G178" s="161">
        <f t="shared" si="3"/>
        <v>0</v>
      </c>
      <c r="H178" s="119">
        <f>H179</f>
        <v>5000</v>
      </c>
    </row>
    <row r="179" spans="1:8" x14ac:dyDescent="0.2">
      <c r="A179" s="131" t="s">
        <v>458</v>
      </c>
      <c r="B179" s="132" t="s">
        <v>488</v>
      </c>
      <c r="C179" s="132" t="s">
        <v>489</v>
      </c>
      <c r="D179" s="132" t="s">
        <v>216</v>
      </c>
      <c r="E179" s="132"/>
      <c r="F179" s="133">
        <f>F180</f>
        <v>5000</v>
      </c>
      <c r="G179" s="161">
        <f t="shared" si="3"/>
        <v>0</v>
      </c>
      <c r="H179" s="133">
        <f>H180</f>
        <v>5000</v>
      </c>
    </row>
    <row r="180" spans="1:8" x14ac:dyDescent="0.2">
      <c r="A180" s="117" t="s">
        <v>306</v>
      </c>
      <c r="B180" s="118" t="s">
        <v>488</v>
      </c>
      <c r="C180" s="118" t="s">
        <v>489</v>
      </c>
      <c r="D180" s="118" t="s">
        <v>217</v>
      </c>
      <c r="E180" s="118"/>
      <c r="F180" s="119">
        <f>F184+F181</f>
        <v>5000</v>
      </c>
      <c r="G180" s="161">
        <f t="shared" si="3"/>
        <v>0</v>
      </c>
      <c r="H180" s="119">
        <f>H184+H181</f>
        <v>5000</v>
      </c>
    </row>
    <row r="181" spans="1:8" ht="24" x14ac:dyDescent="0.2">
      <c r="A181" s="117" t="s">
        <v>128</v>
      </c>
      <c r="B181" s="118" t="s">
        <v>488</v>
      </c>
      <c r="C181" s="118" t="s">
        <v>489</v>
      </c>
      <c r="D181" s="118" t="s">
        <v>217</v>
      </c>
      <c r="E181" s="118"/>
      <c r="F181" s="119">
        <f>F182</f>
        <v>1000</v>
      </c>
      <c r="G181" s="161">
        <f t="shared" si="3"/>
        <v>0</v>
      </c>
      <c r="H181" s="119">
        <f>H182</f>
        <v>1000</v>
      </c>
    </row>
    <row r="182" spans="1:8" x14ac:dyDescent="0.2">
      <c r="A182" s="126" t="s">
        <v>303</v>
      </c>
      <c r="B182" s="127" t="s">
        <v>488</v>
      </c>
      <c r="C182" s="127" t="s">
        <v>489</v>
      </c>
      <c r="D182" s="127" t="s">
        <v>571</v>
      </c>
      <c r="E182" s="127" t="s">
        <v>84</v>
      </c>
      <c r="F182" s="128">
        <f>F183</f>
        <v>1000</v>
      </c>
      <c r="G182" s="161">
        <f t="shared" si="3"/>
        <v>0</v>
      </c>
      <c r="H182" s="128">
        <f>H183</f>
        <v>1000</v>
      </c>
    </row>
    <row r="183" spans="1:8" x14ac:dyDescent="0.2">
      <c r="A183" s="126" t="s">
        <v>85</v>
      </c>
      <c r="B183" s="127" t="s">
        <v>488</v>
      </c>
      <c r="C183" s="127" t="s">
        <v>489</v>
      </c>
      <c r="D183" s="127" t="s">
        <v>571</v>
      </c>
      <c r="E183" s="127" t="s">
        <v>86</v>
      </c>
      <c r="F183" s="128">
        <v>1000</v>
      </c>
      <c r="G183" s="161">
        <f t="shared" si="3"/>
        <v>0</v>
      </c>
      <c r="H183" s="128">
        <v>1000</v>
      </c>
    </row>
    <row r="184" spans="1:8" x14ac:dyDescent="0.2">
      <c r="A184" s="150" t="s">
        <v>490</v>
      </c>
      <c r="B184" s="146" t="s">
        <v>488</v>
      </c>
      <c r="C184" s="146" t="s">
        <v>489</v>
      </c>
      <c r="D184" s="146" t="s">
        <v>217</v>
      </c>
      <c r="E184" s="146"/>
      <c r="F184" s="151">
        <f>F185</f>
        <v>4000</v>
      </c>
      <c r="G184" s="161">
        <f t="shared" si="3"/>
        <v>0</v>
      </c>
      <c r="H184" s="151">
        <f>H185</f>
        <v>4000</v>
      </c>
    </row>
    <row r="185" spans="1:8" x14ac:dyDescent="0.2">
      <c r="A185" s="117" t="s">
        <v>42</v>
      </c>
      <c r="B185" s="118" t="s">
        <v>488</v>
      </c>
      <c r="C185" s="118" t="s">
        <v>489</v>
      </c>
      <c r="D185" s="118" t="s">
        <v>572</v>
      </c>
      <c r="E185" s="118"/>
      <c r="F185" s="119">
        <f>F186+F188+F190</f>
        <v>4000</v>
      </c>
      <c r="G185" s="161">
        <f t="shared" si="3"/>
        <v>0</v>
      </c>
      <c r="H185" s="119">
        <f>H186+H188+H190</f>
        <v>4000</v>
      </c>
    </row>
    <row r="186" spans="1:8" ht="24" x14ac:dyDescent="0.2">
      <c r="A186" s="126" t="s">
        <v>79</v>
      </c>
      <c r="B186" s="127" t="s">
        <v>488</v>
      </c>
      <c r="C186" s="127" t="s">
        <v>489</v>
      </c>
      <c r="D186" s="127" t="s">
        <v>572</v>
      </c>
      <c r="E186" s="127" t="s">
        <v>80</v>
      </c>
      <c r="F186" s="128">
        <f>F187</f>
        <v>3514</v>
      </c>
      <c r="G186" s="161">
        <f t="shared" si="3"/>
        <v>0</v>
      </c>
      <c r="H186" s="128">
        <f>H187</f>
        <v>3514</v>
      </c>
    </row>
    <row r="187" spans="1:8" x14ac:dyDescent="0.2">
      <c r="A187" s="126" t="s">
        <v>491</v>
      </c>
      <c r="B187" s="127" t="s">
        <v>488</v>
      </c>
      <c r="C187" s="127" t="s">
        <v>489</v>
      </c>
      <c r="D187" s="127" t="s">
        <v>572</v>
      </c>
      <c r="E187" s="127" t="s">
        <v>492</v>
      </c>
      <c r="F187" s="128">
        <f>2640+20+7+47+800</f>
        <v>3514</v>
      </c>
      <c r="G187" s="161">
        <f t="shared" si="3"/>
        <v>0</v>
      </c>
      <c r="H187" s="128">
        <f>2640+20+7+47+800</f>
        <v>3514</v>
      </c>
    </row>
    <row r="188" spans="1:8" x14ac:dyDescent="0.2">
      <c r="A188" s="126" t="s">
        <v>303</v>
      </c>
      <c r="B188" s="127" t="s">
        <v>488</v>
      </c>
      <c r="C188" s="127" t="s">
        <v>489</v>
      </c>
      <c r="D188" s="127" t="s">
        <v>572</v>
      </c>
      <c r="E188" s="127" t="s">
        <v>84</v>
      </c>
      <c r="F188" s="128">
        <f>F189</f>
        <v>475</v>
      </c>
      <c r="G188" s="161">
        <f t="shared" si="3"/>
        <v>0</v>
      </c>
      <c r="H188" s="128">
        <f>H189</f>
        <v>475</v>
      </c>
    </row>
    <row r="189" spans="1:8" x14ac:dyDescent="0.2">
      <c r="A189" s="126" t="s">
        <v>85</v>
      </c>
      <c r="B189" s="127" t="s">
        <v>488</v>
      </c>
      <c r="C189" s="127" t="s">
        <v>489</v>
      </c>
      <c r="D189" s="127" t="s">
        <v>572</v>
      </c>
      <c r="E189" s="127" t="s">
        <v>86</v>
      </c>
      <c r="F189" s="128">
        <f>175+185+70+45</f>
        <v>475</v>
      </c>
      <c r="G189" s="161">
        <f t="shared" si="3"/>
        <v>0</v>
      </c>
      <c r="H189" s="128">
        <f>175+185+70+45</f>
        <v>475</v>
      </c>
    </row>
    <row r="190" spans="1:8" x14ac:dyDescent="0.2">
      <c r="A190" s="126" t="s">
        <v>87</v>
      </c>
      <c r="B190" s="127" t="s">
        <v>488</v>
      </c>
      <c r="C190" s="127" t="s">
        <v>489</v>
      </c>
      <c r="D190" s="127" t="s">
        <v>572</v>
      </c>
      <c r="E190" s="127" t="s">
        <v>88</v>
      </c>
      <c r="F190" s="128">
        <f>F191</f>
        <v>11</v>
      </c>
      <c r="G190" s="161">
        <f t="shared" si="3"/>
        <v>0</v>
      </c>
      <c r="H190" s="128">
        <f>H191</f>
        <v>11</v>
      </c>
    </row>
    <row r="191" spans="1:8" x14ac:dyDescent="0.2">
      <c r="A191" s="126" t="s">
        <v>156</v>
      </c>
      <c r="B191" s="127" t="s">
        <v>488</v>
      </c>
      <c r="C191" s="127" t="s">
        <v>489</v>
      </c>
      <c r="D191" s="127" t="s">
        <v>572</v>
      </c>
      <c r="E191" s="127" t="s">
        <v>89</v>
      </c>
      <c r="F191" s="128">
        <v>11</v>
      </c>
      <c r="G191" s="161">
        <f t="shared" si="3"/>
        <v>0</v>
      </c>
      <c r="H191" s="128">
        <v>11</v>
      </c>
    </row>
    <row r="192" spans="1:8" s="44" customFormat="1" x14ac:dyDescent="0.2">
      <c r="A192" s="117" t="s">
        <v>365</v>
      </c>
      <c r="B192" s="118" t="s">
        <v>78</v>
      </c>
      <c r="C192" s="118" t="s">
        <v>77</v>
      </c>
      <c r="D192" s="118"/>
      <c r="E192" s="118"/>
      <c r="F192" s="119" t="e">
        <f>F197+F206+F221+F264</f>
        <v>#REF!</v>
      </c>
      <c r="G192" s="161" t="e">
        <f t="shared" si="3"/>
        <v>#REF!</v>
      </c>
      <c r="H192" s="119">
        <f>H197+H206+H221+H264+H193</f>
        <v>1057472.3801899999</v>
      </c>
    </row>
    <row r="193" spans="1:8" s="44" customFormat="1" x14ac:dyDescent="0.2">
      <c r="A193" s="70" t="s">
        <v>770</v>
      </c>
      <c r="B193" s="22" t="s">
        <v>78</v>
      </c>
      <c r="C193" s="22" t="s">
        <v>76</v>
      </c>
      <c r="D193" s="22"/>
      <c r="E193" s="22"/>
      <c r="F193" s="119"/>
      <c r="G193" s="161"/>
      <c r="H193" s="119">
        <f>H194</f>
        <v>836.02099999999996</v>
      </c>
    </row>
    <row r="194" spans="1:8" s="44" customFormat="1" ht="24" x14ac:dyDescent="0.2">
      <c r="A194" s="70" t="s">
        <v>771</v>
      </c>
      <c r="B194" s="22" t="s">
        <v>78</v>
      </c>
      <c r="C194" s="22" t="s">
        <v>76</v>
      </c>
      <c r="D194" s="22" t="s">
        <v>772</v>
      </c>
      <c r="E194" s="22"/>
      <c r="F194" s="119"/>
      <c r="G194" s="161"/>
      <c r="H194" s="119">
        <f>H195</f>
        <v>836.02099999999996</v>
      </c>
    </row>
    <row r="195" spans="1:8" s="44" customFormat="1" ht="24" x14ac:dyDescent="0.2">
      <c r="A195" s="73" t="s">
        <v>79</v>
      </c>
      <c r="B195" s="29" t="s">
        <v>78</v>
      </c>
      <c r="C195" s="29" t="s">
        <v>76</v>
      </c>
      <c r="D195" s="29" t="s">
        <v>772</v>
      </c>
      <c r="E195" s="29" t="s">
        <v>80</v>
      </c>
      <c r="F195" s="119"/>
      <c r="G195" s="161"/>
      <c r="H195" s="128">
        <f>H196</f>
        <v>836.02099999999996</v>
      </c>
    </row>
    <row r="196" spans="1:8" s="44" customFormat="1" x14ac:dyDescent="0.2">
      <c r="A196" s="73" t="s">
        <v>81</v>
      </c>
      <c r="B196" s="29" t="s">
        <v>78</v>
      </c>
      <c r="C196" s="29" t="s">
        <v>76</v>
      </c>
      <c r="D196" s="29" t="s">
        <v>772</v>
      </c>
      <c r="E196" s="29" t="s">
        <v>82</v>
      </c>
      <c r="F196" s="119"/>
      <c r="G196" s="161"/>
      <c r="H196" s="128">
        <v>836.02099999999996</v>
      </c>
    </row>
    <row r="197" spans="1:8" s="44" customFormat="1" x14ac:dyDescent="0.2">
      <c r="A197" s="117" t="s">
        <v>375</v>
      </c>
      <c r="B197" s="118" t="s">
        <v>78</v>
      </c>
      <c r="C197" s="118" t="s">
        <v>495</v>
      </c>
      <c r="D197" s="118"/>
      <c r="E197" s="118"/>
      <c r="F197" s="119">
        <f>F198</f>
        <v>6509</v>
      </c>
      <c r="G197" s="161">
        <f t="shared" si="3"/>
        <v>0</v>
      </c>
      <c r="H197" s="119">
        <f>H198</f>
        <v>6509</v>
      </c>
    </row>
    <row r="198" spans="1:8" s="44" customFormat="1" ht="12.75" customHeight="1" x14ac:dyDescent="0.2">
      <c r="A198" s="130" t="s">
        <v>627</v>
      </c>
      <c r="B198" s="121" t="s">
        <v>78</v>
      </c>
      <c r="C198" s="121" t="s">
        <v>495</v>
      </c>
      <c r="D198" s="156" t="s">
        <v>256</v>
      </c>
      <c r="E198" s="121"/>
      <c r="F198" s="122">
        <f>F199</f>
        <v>6509</v>
      </c>
      <c r="G198" s="161">
        <f t="shared" si="3"/>
        <v>0</v>
      </c>
      <c r="H198" s="122">
        <f>H199</f>
        <v>6509</v>
      </c>
    </row>
    <row r="199" spans="1:8" s="44" customFormat="1" x14ac:dyDescent="0.2">
      <c r="A199" s="117" t="s">
        <v>261</v>
      </c>
      <c r="B199" s="118" t="s">
        <v>78</v>
      </c>
      <c r="C199" s="118" t="s">
        <v>495</v>
      </c>
      <c r="D199" s="118" t="s">
        <v>628</v>
      </c>
      <c r="E199" s="118"/>
      <c r="F199" s="119">
        <f>F200+F202+F204</f>
        <v>6509</v>
      </c>
      <c r="G199" s="161">
        <f t="shared" si="3"/>
        <v>0</v>
      </c>
      <c r="H199" s="119">
        <f>H200+H202+H204</f>
        <v>6509</v>
      </c>
    </row>
    <row r="200" spans="1:8" s="44" customFormat="1" ht="24" x14ac:dyDescent="0.2">
      <c r="A200" s="126" t="s">
        <v>79</v>
      </c>
      <c r="B200" s="127" t="s">
        <v>78</v>
      </c>
      <c r="C200" s="127" t="s">
        <v>495</v>
      </c>
      <c r="D200" s="127" t="s">
        <v>628</v>
      </c>
      <c r="E200" s="127" t="s">
        <v>80</v>
      </c>
      <c r="F200" s="128">
        <f>F201</f>
        <v>5700</v>
      </c>
      <c r="G200" s="161">
        <f t="shared" si="3"/>
        <v>0.72544999999990978</v>
      </c>
      <c r="H200" s="128">
        <f>H201</f>
        <v>5700.7254499999999</v>
      </c>
    </row>
    <row r="201" spans="1:8" s="44" customFormat="1" x14ac:dyDescent="0.2">
      <c r="A201" s="126" t="s">
        <v>491</v>
      </c>
      <c r="B201" s="127" t="s">
        <v>78</v>
      </c>
      <c r="C201" s="127" t="s">
        <v>495</v>
      </c>
      <c r="D201" s="127" t="s">
        <v>628</v>
      </c>
      <c r="E201" s="127" t="s">
        <v>492</v>
      </c>
      <c r="F201" s="128">
        <f>4380+1320</f>
        <v>5700</v>
      </c>
      <c r="G201" s="161">
        <f t="shared" si="3"/>
        <v>0.72544999999990978</v>
      </c>
      <c r="H201" s="128">
        <f>4380+1320+0.72545</f>
        <v>5700.7254499999999</v>
      </c>
    </row>
    <row r="202" spans="1:8" s="44" customFormat="1" x14ac:dyDescent="0.2">
      <c r="A202" s="126" t="s">
        <v>303</v>
      </c>
      <c r="B202" s="127" t="s">
        <v>78</v>
      </c>
      <c r="C202" s="127" t="s">
        <v>495</v>
      </c>
      <c r="D202" s="127" t="s">
        <v>628</v>
      </c>
      <c r="E202" s="127" t="s">
        <v>84</v>
      </c>
      <c r="F202" s="128">
        <f>F203</f>
        <v>784</v>
      </c>
      <c r="G202" s="161">
        <f t="shared" si="3"/>
        <v>-0.72545000000002346</v>
      </c>
      <c r="H202" s="128">
        <f>H203</f>
        <v>783.27454999999998</v>
      </c>
    </row>
    <row r="203" spans="1:8" s="44" customFormat="1" x14ac:dyDescent="0.2">
      <c r="A203" s="126" t="s">
        <v>85</v>
      </c>
      <c r="B203" s="127" t="s">
        <v>78</v>
      </c>
      <c r="C203" s="127" t="s">
        <v>495</v>
      </c>
      <c r="D203" s="127" t="s">
        <v>628</v>
      </c>
      <c r="E203" s="127" t="s">
        <v>86</v>
      </c>
      <c r="F203" s="128">
        <f>24.2+75+53.4+198.4+433</f>
        <v>784</v>
      </c>
      <c r="G203" s="161">
        <f t="shared" si="3"/>
        <v>-0.72545000000002346</v>
      </c>
      <c r="H203" s="128">
        <f>24.2+75+53.4+198.4+433-0.72545</f>
        <v>783.27454999999998</v>
      </c>
    </row>
    <row r="204" spans="1:8" s="44" customFormat="1" x14ac:dyDescent="0.2">
      <c r="A204" s="126" t="s">
        <v>87</v>
      </c>
      <c r="B204" s="127" t="s">
        <v>78</v>
      </c>
      <c r="C204" s="127" t="s">
        <v>495</v>
      </c>
      <c r="D204" s="127" t="s">
        <v>628</v>
      </c>
      <c r="E204" s="127" t="s">
        <v>88</v>
      </c>
      <c r="F204" s="128">
        <f>F205</f>
        <v>25</v>
      </c>
      <c r="G204" s="161">
        <f t="shared" si="3"/>
        <v>0</v>
      </c>
      <c r="H204" s="128">
        <f>H205</f>
        <v>25</v>
      </c>
    </row>
    <row r="205" spans="1:8" s="44" customFormat="1" x14ac:dyDescent="0.2">
      <c r="A205" s="126" t="s">
        <v>156</v>
      </c>
      <c r="B205" s="127" t="s">
        <v>78</v>
      </c>
      <c r="C205" s="127" t="s">
        <v>495</v>
      </c>
      <c r="D205" s="127" t="s">
        <v>628</v>
      </c>
      <c r="E205" s="127" t="s">
        <v>89</v>
      </c>
      <c r="F205" s="128">
        <v>25</v>
      </c>
      <c r="G205" s="161">
        <f t="shared" si="3"/>
        <v>0</v>
      </c>
      <c r="H205" s="128">
        <v>25</v>
      </c>
    </row>
    <row r="206" spans="1:8" x14ac:dyDescent="0.2">
      <c r="A206" s="117" t="s">
        <v>376</v>
      </c>
      <c r="B206" s="118" t="s">
        <v>78</v>
      </c>
      <c r="C206" s="118" t="s">
        <v>493</v>
      </c>
      <c r="D206" s="118"/>
      <c r="E206" s="118"/>
      <c r="F206" s="119">
        <f>F207</f>
        <v>68533</v>
      </c>
      <c r="G206" s="161">
        <f t="shared" si="3"/>
        <v>0</v>
      </c>
      <c r="H206" s="119">
        <f>H207</f>
        <v>68533</v>
      </c>
    </row>
    <row r="207" spans="1:8" ht="27" x14ac:dyDescent="0.2">
      <c r="A207" s="130" t="s">
        <v>598</v>
      </c>
      <c r="B207" s="121" t="s">
        <v>78</v>
      </c>
      <c r="C207" s="121" t="s">
        <v>493</v>
      </c>
      <c r="D207" s="121" t="s">
        <v>238</v>
      </c>
      <c r="E207" s="121"/>
      <c r="F207" s="122">
        <f>F208+F217</f>
        <v>68533</v>
      </c>
      <c r="G207" s="161">
        <f t="shared" si="3"/>
        <v>0</v>
      </c>
      <c r="H207" s="122">
        <f>H208+H217</f>
        <v>68533</v>
      </c>
    </row>
    <row r="208" spans="1:8" x14ac:dyDescent="0.2">
      <c r="A208" s="131" t="s">
        <v>99</v>
      </c>
      <c r="B208" s="132" t="s">
        <v>78</v>
      </c>
      <c r="C208" s="132" t="s">
        <v>493</v>
      </c>
      <c r="D208" s="132" t="s">
        <v>239</v>
      </c>
      <c r="E208" s="132"/>
      <c r="F208" s="133">
        <f>F209+F212</f>
        <v>5533</v>
      </c>
      <c r="G208" s="161">
        <f t="shared" si="3"/>
        <v>0</v>
      </c>
      <c r="H208" s="133">
        <f>H209+H212</f>
        <v>5533</v>
      </c>
    </row>
    <row r="209" spans="1:8" x14ac:dyDescent="0.2">
      <c r="A209" s="134" t="s">
        <v>305</v>
      </c>
      <c r="B209" s="118" t="s">
        <v>78</v>
      </c>
      <c r="C209" s="118" t="s">
        <v>493</v>
      </c>
      <c r="D209" s="118" t="s">
        <v>332</v>
      </c>
      <c r="E209" s="118"/>
      <c r="F209" s="119">
        <f>F210</f>
        <v>5270</v>
      </c>
      <c r="G209" s="161">
        <f t="shared" si="3"/>
        <v>0</v>
      </c>
      <c r="H209" s="119">
        <f>H210</f>
        <v>5270</v>
      </c>
    </row>
    <row r="210" spans="1:8" ht="24" x14ac:dyDescent="0.2">
      <c r="A210" s="126" t="s">
        <v>79</v>
      </c>
      <c r="B210" s="127" t="s">
        <v>78</v>
      </c>
      <c r="C210" s="127" t="s">
        <v>493</v>
      </c>
      <c r="D210" s="127" t="s">
        <v>332</v>
      </c>
      <c r="E210" s="127" t="s">
        <v>80</v>
      </c>
      <c r="F210" s="128">
        <f>F211</f>
        <v>5270</v>
      </c>
      <c r="G210" s="161">
        <f t="shared" si="3"/>
        <v>0</v>
      </c>
      <c r="H210" s="128">
        <f>H211</f>
        <v>5270</v>
      </c>
    </row>
    <row r="211" spans="1:8" x14ac:dyDescent="0.2">
      <c r="A211" s="126" t="s">
        <v>81</v>
      </c>
      <c r="B211" s="127" t="s">
        <v>78</v>
      </c>
      <c r="C211" s="127" t="s">
        <v>493</v>
      </c>
      <c r="D211" s="127" t="s">
        <v>332</v>
      </c>
      <c r="E211" s="127" t="s">
        <v>82</v>
      </c>
      <c r="F211" s="128">
        <f>4050+1220</f>
        <v>5270</v>
      </c>
      <c r="G211" s="161">
        <f t="shared" si="3"/>
        <v>0</v>
      </c>
      <c r="H211" s="128">
        <f>4050+1220</f>
        <v>5270</v>
      </c>
    </row>
    <row r="212" spans="1:8" x14ac:dyDescent="0.2">
      <c r="A212" s="117" t="s">
        <v>83</v>
      </c>
      <c r="B212" s="118" t="s">
        <v>78</v>
      </c>
      <c r="C212" s="118" t="s">
        <v>493</v>
      </c>
      <c r="D212" s="118" t="s">
        <v>333</v>
      </c>
      <c r="E212" s="118"/>
      <c r="F212" s="119">
        <f>F213+F215</f>
        <v>263</v>
      </c>
      <c r="G212" s="161">
        <f t="shared" si="3"/>
        <v>0</v>
      </c>
      <c r="H212" s="119">
        <f>H213+H215</f>
        <v>263</v>
      </c>
    </row>
    <row r="213" spans="1:8" x14ac:dyDescent="0.2">
      <c r="A213" s="126" t="s">
        <v>604</v>
      </c>
      <c r="B213" s="127" t="s">
        <v>78</v>
      </c>
      <c r="C213" s="127" t="s">
        <v>493</v>
      </c>
      <c r="D213" s="127" t="s">
        <v>333</v>
      </c>
      <c r="E213" s="127" t="s">
        <v>84</v>
      </c>
      <c r="F213" s="128">
        <f>F214</f>
        <v>260</v>
      </c>
      <c r="G213" s="161">
        <f t="shared" si="3"/>
        <v>0</v>
      </c>
      <c r="H213" s="128">
        <f>H214</f>
        <v>260</v>
      </c>
    </row>
    <row r="214" spans="1:8" x14ac:dyDescent="0.2">
      <c r="A214" s="126" t="s">
        <v>85</v>
      </c>
      <c r="B214" s="127" t="s">
        <v>78</v>
      </c>
      <c r="C214" s="127" t="s">
        <v>493</v>
      </c>
      <c r="D214" s="127" t="s">
        <v>333</v>
      </c>
      <c r="E214" s="127" t="s">
        <v>86</v>
      </c>
      <c r="F214" s="128">
        <v>260</v>
      </c>
      <c r="G214" s="161">
        <f t="shared" si="3"/>
        <v>0</v>
      </c>
      <c r="H214" s="128">
        <v>260</v>
      </c>
    </row>
    <row r="215" spans="1:8" x14ac:dyDescent="0.2">
      <c r="A215" s="126" t="s">
        <v>87</v>
      </c>
      <c r="B215" s="127" t="s">
        <v>78</v>
      </c>
      <c r="C215" s="127" t="s">
        <v>493</v>
      </c>
      <c r="D215" s="127" t="s">
        <v>333</v>
      </c>
      <c r="E215" s="127" t="s">
        <v>88</v>
      </c>
      <c r="F215" s="128">
        <f>F216</f>
        <v>3</v>
      </c>
      <c r="G215" s="161">
        <f t="shared" si="3"/>
        <v>0</v>
      </c>
      <c r="H215" s="128">
        <f>H216</f>
        <v>3</v>
      </c>
    </row>
    <row r="216" spans="1:8" x14ac:dyDescent="0.2">
      <c r="A216" s="126" t="s">
        <v>156</v>
      </c>
      <c r="B216" s="127" t="s">
        <v>78</v>
      </c>
      <c r="C216" s="127" t="s">
        <v>493</v>
      </c>
      <c r="D216" s="127" t="s">
        <v>333</v>
      </c>
      <c r="E216" s="127" t="s">
        <v>89</v>
      </c>
      <c r="F216" s="128">
        <v>3</v>
      </c>
      <c r="G216" s="161">
        <f t="shared" ref="G216:G279" si="4">H216-F216</f>
        <v>0</v>
      </c>
      <c r="H216" s="128">
        <v>3</v>
      </c>
    </row>
    <row r="217" spans="1:8" x14ac:dyDescent="0.2">
      <c r="A217" s="135" t="s">
        <v>334</v>
      </c>
      <c r="B217" s="132" t="s">
        <v>78</v>
      </c>
      <c r="C217" s="132" t="s">
        <v>493</v>
      </c>
      <c r="D217" s="136" t="s">
        <v>335</v>
      </c>
      <c r="E217" s="132"/>
      <c r="F217" s="133">
        <f>F218</f>
        <v>63000</v>
      </c>
      <c r="G217" s="161">
        <f t="shared" si="4"/>
        <v>0</v>
      </c>
      <c r="H217" s="133">
        <f>H218</f>
        <v>63000</v>
      </c>
    </row>
    <row r="218" spans="1:8" ht="24" x14ac:dyDescent="0.2">
      <c r="A218" s="135" t="s">
        <v>599</v>
      </c>
      <c r="B218" s="132" t="s">
        <v>78</v>
      </c>
      <c r="C218" s="132" t="s">
        <v>493</v>
      </c>
      <c r="D218" s="136" t="s">
        <v>600</v>
      </c>
      <c r="E218" s="132"/>
      <c r="F218" s="133">
        <f>F219</f>
        <v>63000</v>
      </c>
      <c r="G218" s="161">
        <f t="shared" si="4"/>
        <v>0</v>
      </c>
      <c r="H218" s="133">
        <f>H219</f>
        <v>63000</v>
      </c>
    </row>
    <row r="219" spans="1:8" x14ac:dyDescent="0.2">
      <c r="A219" s="126" t="s">
        <v>87</v>
      </c>
      <c r="B219" s="127" t="s">
        <v>78</v>
      </c>
      <c r="C219" s="127" t="s">
        <v>493</v>
      </c>
      <c r="D219" s="137" t="s">
        <v>600</v>
      </c>
      <c r="E219" s="127" t="s">
        <v>88</v>
      </c>
      <c r="F219" s="128">
        <f>F220</f>
        <v>63000</v>
      </c>
      <c r="G219" s="161">
        <f t="shared" si="4"/>
        <v>0</v>
      </c>
      <c r="H219" s="128">
        <f>H220</f>
        <v>63000</v>
      </c>
    </row>
    <row r="220" spans="1:8" ht="24" x14ac:dyDescent="0.2">
      <c r="A220" s="126" t="s">
        <v>601</v>
      </c>
      <c r="B220" s="127" t="s">
        <v>78</v>
      </c>
      <c r="C220" s="127" t="s">
        <v>493</v>
      </c>
      <c r="D220" s="137" t="s">
        <v>600</v>
      </c>
      <c r="E220" s="127" t="s">
        <v>433</v>
      </c>
      <c r="F220" s="128">
        <v>63000</v>
      </c>
      <c r="G220" s="161">
        <f t="shared" si="4"/>
        <v>0</v>
      </c>
      <c r="H220" s="128">
        <v>63000</v>
      </c>
    </row>
    <row r="221" spans="1:8" x14ac:dyDescent="0.2">
      <c r="A221" s="117" t="s">
        <v>399</v>
      </c>
      <c r="B221" s="118" t="s">
        <v>78</v>
      </c>
      <c r="C221" s="118" t="s">
        <v>489</v>
      </c>
      <c r="D221" s="137"/>
      <c r="E221" s="127"/>
      <c r="F221" s="119" t="e">
        <f>F222</f>
        <v>#REF!</v>
      </c>
      <c r="G221" s="161" t="e">
        <f t="shared" si="4"/>
        <v>#REF!</v>
      </c>
      <c r="H221" s="119">
        <f>H222</f>
        <v>964894.35918999999</v>
      </c>
    </row>
    <row r="222" spans="1:8" ht="27" x14ac:dyDescent="0.2">
      <c r="A222" s="130" t="s">
        <v>598</v>
      </c>
      <c r="B222" s="121" t="s">
        <v>78</v>
      </c>
      <c r="C222" s="121" t="s">
        <v>489</v>
      </c>
      <c r="D222" s="121" t="s">
        <v>238</v>
      </c>
      <c r="E222" s="121"/>
      <c r="F222" s="122" t="e">
        <f>F223+F252</f>
        <v>#REF!</v>
      </c>
      <c r="G222" s="161" t="e">
        <f t="shared" si="4"/>
        <v>#REF!</v>
      </c>
      <c r="H222" s="122">
        <f>H223+H252</f>
        <v>964894.35918999999</v>
      </c>
    </row>
    <row r="223" spans="1:8" ht="24" x14ac:dyDescent="0.2">
      <c r="A223" s="135" t="s">
        <v>602</v>
      </c>
      <c r="B223" s="132" t="s">
        <v>78</v>
      </c>
      <c r="C223" s="132" t="s">
        <v>489</v>
      </c>
      <c r="D223" s="136" t="s">
        <v>336</v>
      </c>
      <c r="E223" s="132"/>
      <c r="F223" s="133" t="e">
        <f>F224+#REF!+#REF!+F229+F232+F237+F242+F247</f>
        <v>#REF!</v>
      </c>
      <c r="G223" s="161" t="e">
        <f t="shared" si="4"/>
        <v>#REF!</v>
      </c>
      <c r="H223" s="133">
        <f>H224+H229+H232+H237+H242+H247</f>
        <v>924860.05918999994</v>
      </c>
    </row>
    <row r="224" spans="1:8" ht="24" x14ac:dyDescent="0.2">
      <c r="A224" s="117" t="s">
        <v>241</v>
      </c>
      <c r="B224" s="118" t="s">
        <v>78</v>
      </c>
      <c r="C224" s="118" t="s">
        <v>489</v>
      </c>
      <c r="D224" s="118" t="s">
        <v>603</v>
      </c>
      <c r="E224" s="118"/>
      <c r="F224" s="119">
        <f>F225</f>
        <v>19534</v>
      </c>
      <c r="G224" s="161">
        <f t="shared" si="4"/>
        <v>8181.064190000001</v>
      </c>
      <c r="H224" s="119">
        <f>H225+H227</f>
        <v>27715.064190000001</v>
      </c>
    </row>
    <row r="225" spans="1:8" x14ac:dyDescent="0.2">
      <c r="A225" s="126" t="s">
        <v>604</v>
      </c>
      <c r="B225" s="127" t="s">
        <v>78</v>
      </c>
      <c r="C225" s="127" t="s">
        <v>489</v>
      </c>
      <c r="D225" s="127" t="s">
        <v>603</v>
      </c>
      <c r="E225" s="127" t="s">
        <v>84</v>
      </c>
      <c r="F225" s="128">
        <f>F226</f>
        <v>19534</v>
      </c>
      <c r="G225" s="161">
        <f t="shared" si="4"/>
        <v>7544.3981899999999</v>
      </c>
      <c r="H225" s="128">
        <f>H226</f>
        <v>27078.39819</v>
      </c>
    </row>
    <row r="226" spans="1:8" x14ac:dyDescent="0.2">
      <c r="A226" s="126" t="s">
        <v>85</v>
      </c>
      <c r="B226" s="127" t="s">
        <v>78</v>
      </c>
      <c r="C226" s="127" t="s">
        <v>489</v>
      </c>
      <c r="D226" s="127" t="s">
        <v>603</v>
      </c>
      <c r="E226" s="127" t="s">
        <v>86</v>
      </c>
      <c r="F226" s="128">
        <v>19534</v>
      </c>
      <c r="G226" s="161">
        <f t="shared" si="4"/>
        <v>7544.3981899999999</v>
      </c>
      <c r="H226" s="128">
        <f>19534+8181.06419-636.666</f>
        <v>27078.39819</v>
      </c>
    </row>
    <row r="227" spans="1:8" x14ac:dyDescent="0.2">
      <c r="A227" s="126" t="s">
        <v>436</v>
      </c>
      <c r="B227" s="127" t="s">
        <v>78</v>
      </c>
      <c r="C227" s="127" t="s">
        <v>489</v>
      </c>
      <c r="D227" s="127" t="s">
        <v>603</v>
      </c>
      <c r="E227" s="127" t="s">
        <v>437</v>
      </c>
      <c r="F227" s="128"/>
      <c r="G227" s="161"/>
      <c r="H227" s="128">
        <f>H228</f>
        <v>636.66600000000005</v>
      </c>
    </row>
    <row r="228" spans="1:8" x14ac:dyDescent="0.2">
      <c r="A228" s="126" t="s">
        <v>438</v>
      </c>
      <c r="B228" s="127" t="s">
        <v>78</v>
      </c>
      <c r="C228" s="127" t="s">
        <v>489</v>
      </c>
      <c r="D228" s="127" t="s">
        <v>603</v>
      </c>
      <c r="E228" s="127" t="s">
        <v>439</v>
      </c>
      <c r="F228" s="128"/>
      <c r="G228" s="161"/>
      <c r="H228" s="128">
        <v>636.66600000000005</v>
      </c>
    </row>
    <row r="229" spans="1:8" x14ac:dyDescent="0.2">
      <c r="A229" s="117" t="s">
        <v>230</v>
      </c>
      <c r="B229" s="118" t="s">
        <v>78</v>
      </c>
      <c r="C229" s="118" t="s">
        <v>489</v>
      </c>
      <c r="D229" s="118" t="s">
        <v>605</v>
      </c>
      <c r="E229" s="118"/>
      <c r="F229" s="119">
        <f>F230</f>
        <v>37562</v>
      </c>
      <c r="G229" s="161">
        <f t="shared" si="4"/>
        <v>-2232.7200000000012</v>
      </c>
      <c r="H229" s="119">
        <f>H230</f>
        <v>35329.279999999999</v>
      </c>
    </row>
    <row r="230" spans="1:8" x14ac:dyDescent="0.2">
      <c r="A230" s="126" t="s">
        <v>604</v>
      </c>
      <c r="B230" s="127" t="s">
        <v>78</v>
      </c>
      <c r="C230" s="127" t="s">
        <v>489</v>
      </c>
      <c r="D230" s="127" t="s">
        <v>605</v>
      </c>
      <c r="E230" s="127" t="s">
        <v>84</v>
      </c>
      <c r="F230" s="128">
        <f>F231</f>
        <v>37562</v>
      </c>
      <c r="G230" s="161">
        <f t="shared" si="4"/>
        <v>-2232.7200000000012</v>
      </c>
      <c r="H230" s="128">
        <f>H231</f>
        <v>35329.279999999999</v>
      </c>
    </row>
    <row r="231" spans="1:8" x14ac:dyDescent="0.2">
      <c r="A231" s="126" t="s">
        <v>85</v>
      </c>
      <c r="B231" s="127" t="s">
        <v>78</v>
      </c>
      <c r="C231" s="127" t="s">
        <v>489</v>
      </c>
      <c r="D231" s="127" t="s">
        <v>605</v>
      </c>
      <c r="E231" s="127" t="s">
        <v>86</v>
      </c>
      <c r="F231" s="128">
        <f>4450.7+33111.3</f>
        <v>37562</v>
      </c>
      <c r="G231" s="161">
        <f t="shared" si="4"/>
        <v>-2232.7200000000012</v>
      </c>
      <c r="H231" s="128">
        <f>4450.7+33111.3-2232.72</f>
        <v>35329.279999999999</v>
      </c>
    </row>
    <row r="232" spans="1:8" x14ac:dyDescent="0.2">
      <c r="A232" s="150" t="s">
        <v>606</v>
      </c>
      <c r="B232" s="132" t="s">
        <v>78</v>
      </c>
      <c r="C232" s="132" t="s">
        <v>489</v>
      </c>
      <c r="D232" s="132" t="s">
        <v>43</v>
      </c>
      <c r="E232" s="132"/>
      <c r="F232" s="143">
        <f>F233</f>
        <v>151753.79999999999</v>
      </c>
      <c r="G232" s="161">
        <f t="shared" si="4"/>
        <v>161721.799</v>
      </c>
      <c r="H232" s="143">
        <f>H233+H235</f>
        <v>313475.59899999999</v>
      </c>
    </row>
    <row r="233" spans="1:8" x14ac:dyDescent="0.2">
      <c r="A233" s="126" t="s">
        <v>604</v>
      </c>
      <c r="B233" s="127" t="s">
        <v>78</v>
      </c>
      <c r="C233" s="127" t="s">
        <v>489</v>
      </c>
      <c r="D233" s="127" t="s">
        <v>43</v>
      </c>
      <c r="E233" s="127" t="s">
        <v>84</v>
      </c>
      <c r="F233" s="142">
        <f>F234</f>
        <v>151753.79999999999</v>
      </c>
      <c r="G233" s="161">
        <f t="shared" si="4"/>
        <v>145396.799</v>
      </c>
      <c r="H233" s="142">
        <f>H234</f>
        <v>297150.59899999999</v>
      </c>
    </row>
    <row r="234" spans="1:8" x14ac:dyDescent="0.2">
      <c r="A234" s="126" t="s">
        <v>85</v>
      </c>
      <c r="B234" s="127" t="s">
        <v>78</v>
      </c>
      <c r="C234" s="127" t="s">
        <v>489</v>
      </c>
      <c r="D234" s="127" t="s">
        <v>43</v>
      </c>
      <c r="E234" s="127" t="s">
        <v>86</v>
      </c>
      <c r="F234" s="142">
        <v>151753.79999999999</v>
      </c>
      <c r="G234" s="161">
        <f t="shared" si="4"/>
        <v>145396.799</v>
      </c>
      <c r="H234" s="142">
        <f>151753.82-24750-2375+150000+11721.779+10800</f>
        <v>297150.59899999999</v>
      </c>
    </row>
    <row r="235" spans="1:8" x14ac:dyDescent="0.2">
      <c r="A235" s="126" t="s">
        <v>436</v>
      </c>
      <c r="B235" s="127" t="s">
        <v>78</v>
      </c>
      <c r="C235" s="127" t="s">
        <v>489</v>
      </c>
      <c r="D235" s="127" t="s">
        <v>43</v>
      </c>
      <c r="E235" s="127" t="s">
        <v>437</v>
      </c>
      <c r="F235" s="142"/>
      <c r="G235" s="161"/>
      <c r="H235" s="142">
        <f>H236</f>
        <v>16325</v>
      </c>
    </row>
    <row r="236" spans="1:8" x14ac:dyDescent="0.2">
      <c r="A236" s="126" t="s">
        <v>438</v>
      </c>
      <c r="B236" s="127" t="s">
        <v>78</v>
      </c>
      <c r="C236" s="127" t="s">
        <v>489</v>
      </c>
      <c r="D236" s="127" t="s">
        <v>43</v>
      </c>
      <c r="E236" s="127" t="s">
        <v>439</v>
      </c>
      <c r="F236" s="142"/>
      <c r="G236" s="161"/>
      <c r="H236" s="142">
        <f>24750+2375-10800</f>
        <v>16325</v>
      </c>
    </row>
    <row r="237" spans="1:8" ht="24" x14ac:dyDescent="0.2">
      <c r="A237" s="131" t="s">
        <v>242</v>
      </c>
      <c r="B237" s="132" t="s">
        <v>78</v>
      </c>
      <c r="C237" s="132" t="s">
        <v>489</v>
      </c>
      <c r="D237" s="132" t="s">
        <v>44</v>
      </c>
      <c r="E237" s="132"/>
      <c r="F237" s="143">
        <f>F238</f>
        <v>10623</v>
      </c>
      <c r="G237" s="161">
        <f t="shared" si="4"/>
        <v>8947.4199999999983</v>
      </c>
      <c r="H237" s="143">
        <f>H238+H240</f>
        <v>19570.419999999998</v>
      </c>
    </row>
    <row r="238" spans="1:8" x14ac:dyDescent="0.2">
      <c r="A238" s="126" t="s">
        <v>604</v>
      </c>
      <c r="B238" s="127" t="s">
        <v>78</v>
      </c>
      <c r="C238" s="127" t="s">
        <v>489</v>
      </c>
      <c r="D238" s="127" t="s">
        <v>44</v>
      </c>
      <c r="E238" s="127" t="s">
        <v>84</v>
      </c>
      <c r="F238" s="142">
        <f>F239</f>
        <v>10623</v>
      </c>
      <c r="G238" s="161">
        <f t="shared" si="4"/>
        <v>7272.4199999999983</v>
      </c>
      <c r="H238" s="142">
        <f>H239</f>
        <v>17895.419999999998</v>
      </c>
    </row>
    <row r="239" spans="1:8" x14ac:dyDescent="0.2">
      <c r="A239" s="126" t="s">
        <v>85</v>
      </c>
      <c r="B239" s="127" t="s">
        <v>78</v>
      </c>
      <c r="C239" s="127" t="s">
        <v>489</v>
      </c>
      <c r="D239" s="127" t="s">
        <v>44</v>
      </c>
      <c r="E239" s="127" t="s">
        <v>86</v>
      </c>
      <c r="F239" s="142">
        <v>10623</v>
      </c>
      <c r="G239" s="161">
        <f t="shared" si="4"/>
        <v>7272.4199999999983</v>
      </c>
      <c r="H239" s="142">
        <f>10623-2750+2232.72-125+1200+6714.7</f>
        <v>17895.419999999998</v>
      </c>
    </row>
    <row r="240" spans="1:8" x14ac:dyDescent="0.2">
      <c r="A240" s="126" t="s">
        <v>436</v>
      </c>
      <c r="B240" s="127" t="s">
        <v>78</v>
      </c>
      <c r="C240" s="127" t="s">
        <v>489</v>
      </c>
      <c r="D240" s="127" t="s">
        <v>44</v>
      </c>
      <c r="E240" s="127" t="s">
        <v>437</v>
      </c>
      <c r="F240" s="142"/>
      <c r="G240" s="161"/>
      <c r="H240" s="142">
        <f>H241</f>
        <v>1675</v>
      </c>
    </row>
    <row r="241" spans="1:8" x14ac:dyDescent="0.2">
      <c r="A241" s="126" t="s">
        <v>438</v>
      </c>
      <c r="B241" s="127" t="s">
        <v>78</v>
      </c>
      <c r="C241" s="127" t="s">
        <v>489</v>
      </c>
      <c r="D241" s="127" t="s">
        <v>44</v>
      </c>
      <c r="E241" s="127" t="s">
        <v>439</v>
      </c>
      <c r="F241" s="142"/>
      <c r="G241" s="161"/>
      <c r="H241" s="142">
        <f>2750+125-1200</f>
        <v>1675</v>
      </c>
    </row>
    <row r="242" spans="1:8" ht="36" x14ac:dyDescent="0.2">
      <c r="A242" s="117" t="s">
        <v>722</v>
      </c>
      <c r="B242" s="118" t="s">
        <v>594</v>
      </c>
      <c r="C242" s="118" t="s">
        <v>489</v>
      </c>
      <c r="D242" s="118" t="s">
        <v>595</v>
      </c>
      <c r="E242" s="118"/>
      <c r="F242" s="141">
        <f>F243+F245</f>
        <v>400000</v>
      </c>
      <c r="G242" s="161">
        <f t="shared" si="4"/>
        <v>0</v>
      </c>
      <c r="H242" s="141">
        <f>H243+H245</f>
        <v>400000</v>
      </c>
    </row>
    <row r="243" spans="1:8" x14ac:dyDescent="0.2">
      <c r="A243" s="126" t="s">
        <v>604</v>
      </c>
      <c r="B243" s="127" t="s">
        <v>78</v>
      </c>
      <c r="C243" s="127" t="s">
        <v>489</v>
      </c>
      <c r="D243" s="127" t="s">
        <v>595</v>
      </c>
      <c r="E243" s="127" t="s">
        <v>84</v>
      </c>
      <c r="F243" s="142">
        <f>F244</f>
        <v>329000</v>
      </c>
      <c r="G243" s="161">
        <f t="shared" si="4"/>
        <v>0</v>
      </c>
      <c r="H243" s="142">
        <f>H244</f>
        <v>329000</v>
      </c>
    </row>
    <row r="244" spans="1:8" x14ac:dyDescent="0.2">
      <c r="A244" s="126" t="s">
        <v>85</v>
      </c>
      <c r="B244" s="127" t="s">
        <v>78</v>
      </c>
      <c r="C244" s="127" t="s">
        <v>489</v>
      </c>
      <c r="D244" s="127" t="s">
        <v>595</v>
      </c>
      <c r="E244" s="127" t="s">
        <v>86</v>
      </c>
      <c r="F244" s="142">
        <v>329000</v>
      </c>
      <c r="G244" s="161">
        <f t="shared" si="4"/>
        <v>0</v>
      </c>
      <c r="H244" s="142">
        <v>329000</v>
      </c>
    </row>
    <row r="245" spans="1:8" x14ac:dyDescent="0.2">
      <c r="A245" s="126" t="s">
        <v>436</v>
      </c>
      <c r="B245" s="127" t="s">
        <v>78</v>
      </c>
      <c r="C245" s="127" t="s">
        <v>489</v>
      </c>
      <c r="D245" s="127" t="s">
        <v>595</v>
      </c>
      <c r="E245" s="127" t="s">
        <v>437</v>
      </c>
      <c r="F245" s="142">
        <f>F246</f>
        <v>71000</v>
      </c>
      <c r="G245" s="161">
        <f t="shared" si="4"/>
        <v>0</v>
      </c>
      <c r="H245" s="142">
        <f>H246</f>
        <v>71000</v>
      </c>
    </row>
    <row r="246" spans="1:8" x14ac:dyDescent="0.2">
      <c r="A246" s="126" t="s">
        <v>438</v>
      </c>
      <c r="B246" s="127" t="s">
        <v>78</v>
      </c>
      <c r="C246" s="127" t="s">
        <v>489</v>
      </c>
      <c r="D246" s="127" t="s">
        <v>595</v>
      </c>
      <c r="E246" s="127" t="s">
        <v>439</v>
      </c>
      <c r="F246" s="142">
        <v>71000</v>
      </c>
      <c r="G246" s="161">
        <f t="shared" si="4"/>
        <v>0</v>
      </c>
      <c r="H246" s="142">
        <v>71000</v>
      </c>
    </row>
    <row r="247" spans="1:8" ht="24" x14ac:dyDescent="0.2">
      <c r="A247" s="117" t="s">
        <v>596</v>
      </c>
      <c r="B247" s="118" t="s">
        <v>594</v>
      </c>
      <c r="C247" s="118" t="s">
        <v>489</v>
      </c>
      <c r="D247" s="118" t="s">
        <v>597</v>
      </c>
      <c r="E247" s="118"/>
      <c r="F247" s="141">
        <f>F248+F250</f>
        <v>100243</v>
      </c>
      <c r="G247" s="161">
        <f t="shared" si="4"/>
        <v>28526.695999999996</v>
      </c>
      <c r="H247" s="141">
        <f>H248+H250</f>
        <v>128769.696</v>
      </c>
    </row>
    <row r="248" spans="1:8" x14ac:dyDescent="0.2">
      <c r="A248" s="126" t="s">
        <v>604</v>
      </c>
      <c r="B248" s="127" t="s">
        <v>78</v>
      </c>
      <c r="C248" s="127" t="s">
        <v>489</v>
      </c>
      <c r="D248" s="127" t="s">
        <v>597</v>
      </c>
      <c r="E248" s="127" t="s">
        <v>84</v>
      </c>
      <c r="F248" s="142">
        <f>F249</f>
        <v>91437.55</v>
      </c>
      <c r="G248" s="161">
        <f t="shared" si="4"/>
        <v>28526.695999999996</v>
      </c>
      <c r="H248" s="142">
        <f>H249</f>
        <v>119964.246</v>
      </c>
    </row>
    <row r="249" spans="1:8" x14ac:dyDescent="0.2">
      <c r="A249" s="126" t="s">
        <v>85</v>
      </c>
      <c r="B249" s="127" t="s">
        <v>78</v>
      </c>
      <c r="C249" s="127" t="s">
        <v>489</v>
      </c>
      <c r="D249" s="127" t="s">
        <v>597</v>
      </c>
      <c r="E249" s="127" t="s">
        <v>86</v>
      </c>
      <c r="F249" s="142">
        <v>91437.55</v>
      </c>
      <c r="G249" s="161">
        <f t="shared" si="4"/>
        <v>28526.695999999996</v>
      </c>
      <c r="H249" s="142">
        <f>91437.55+28526.696</f>
        <v>119964.246</v>
      </c>
    </row>
    <row r="250" spans="1:8" x14ac:dyDescent="0.2">
      <c r="A250" s="126" t="s">
        <v>436</v>
      </c>
      <c r="B250" s="127" t="s">
        <v>78</v>
      </c>
      <c r="C250" s="127" t="s">
        <v>489</v>
      </c>
      <c r="D250" s="127" t="s">
        <v>597</v>
      </c>
      <c r="E250" s="127" t="s">
        <v>437</v>
      </c>
      <c r="F250" s="142">
        <f>F251</f>
        <v>8805.4500000000007</v>
      </c>
      <c r="G250" s="161">
        <f t="shared" si="4"/>
        <v>0</v>
      </c>
      <c r="H250" s="142">
        <f>H251</f>
        <v>8805.4500000000007</v>
      </c>
    </row>
    <row r="251" spans="1:8" x14ac:dyDescent="0.2">
      <c r="A251" s="126" t="s">
        <v>438</v>
      </c>
      <c r="B251" s="127" t="s">
        <v>78</v>
      </c>
      <c r="C251" s="127" t="s">
        <v>489</v>
      </c>
      <c r="D251" s="127" t="s">
        <v>597</v>
      </c>
      <c r="E251" s="127" t="s">
        <v>439</v>
      </c>
      <c r="F251" s="142">
        <v>8805.4500000000007</v>
      </c>
      <c r="G251" s="161">
        <f t="shared" si="4"/>
        <v>0</v>
      </c>
      <c r="H251" s="142">
        <v>8805.4500000000007</v>
      </c>
    </row>
    <row r="252" spans="1:8" x14ac:dyDescent="0.2">
      <c r="A252" s="131" t="s">
        <v>459</v>
      </c>
      <c r="B252" s="132" t="s">
        <v>78</v>
      </c>
      <c r="C252" s="132" t="s">
        <v>489</v>
      </c>
      <c r="D252" s="132" t="s">
        <v>331</v>
      </c>
      <c r="E252" s="132"/>
      <c r="F252" s="133">
        <f>F253+F261</f>
        <v>18034.3</v>
      </c>
      <c r="G252" s="161">
        <f t="shared" si="4"/>
        <v>22000.000000000004</v>
      </c>
      <c r="H252" s="133">
        <f>H253+H261</f>
        <v>40034.300000000003</v>
      </c>
    </row>
    <row r="253" spans="1:8" x14ac:dyDescent="0.2">
      <c r="A253" s="166" t="s">
        <v>337</v>
      </c>
      <c r="B253" s="146" t="s">
        <v>78</v>
      </c>
      <c r="C253" s="146" t="s">
        <v>489</v>
      </c>
      <c r="D253" s="167" t="s">
        <v>607</v>
      </c>
      <c r="E253" s="146"/>
      <c r="F253" s="151">
        <f>F254</f>
        <v>4350</v>
      </c>
      <c r="G253" s="161">
        <f t="shared" si="4"/>
        <v>0</v>
      </c>
      <c r="H253" s="151">
        <f>H254</f>
        <v>4350</v>
      </c>
    </row>
    <row r="254" spans="1:8" x14ac:dyDescent="0.2">
      <c r="A254" s="117" t="s">
        <v>490</v>
      </c>
      <c r="B254" s="118" t="s">
        <v>78</v>
      </c>
      <c r="C254" s="118" t="s">
        <v>489</v>
      </c>
      <c r="D254" s="118" t="s">
        <v>607</v>
      </c>
      <c r="E254" s="118"/>
      <c r="F254" s="119">
        <f>F255+F257+F259</f>
        <v>4350</v>
      </c>
      <c r="G254" s="161">
        <f t="shared" si="4"/>
        <v>0</v>
      </c>
      <c r="H254" s="119">
        <f>H255+H257+H259</f>
        <v>4350</v>
      </c>
    </row>
    <row r="255" spans="1:8" ht="24" x14ac:dyDescent="0.2">
      <c r="A255" s="126" t="s">
        <v>79</v>
      </c>
      <c r="B255" s="127" t="s">
        <v>78</v>
      </c>
      <c r="C255" s="127" t="s">
        <v>489</v>
      </c>
      <c r="D255" s="127" t="s">
        <v>607</v>
      </c>
      <c r="E255" s="127" t="s">
        <v>80</v>
      </c>
      <c r="F255" s="128">
        <f>F256</f>
        <v>3890</v>
      </c>
      <c r="G255" s="161">
        <f t="shared" si="4"/>
        <v>0</v>
      </c>
      <c r="H255" s="128">
        <f>H256</f>
        <v>3890</v>
      </c>
    </row>
    <row r="256" spans="1:8" x14ac:dyDescent="0.2">
      <c r="A256" s="126" t="s">
        <v>491</v>
      </c>
      <c r="B256" s="127" t="s">
        <v>78</v>
      </c>
      <c r="C256" s="127" t="s">
        <v>489</v>
      </c>
      <c r="D256" s="127" t="s">
        <v>607</v>
      </c>
      <c r="E256" s="127" t="s">
        <v>492</v>
      </c>
      <c r="F256" s="128">
        <f>2990+900</f>
        <v>3890</v>
      </c>
      <c r="G256" s="161">
        <f t="shared" si="4"/>
        <v>0</v>
      </c>
      <c r="H256" s="128">
        <f>2990+900</f>
        <v>3890</v>
      </c>
    </row>
    <row r="257" spans="1:8" x14ac:dyDescent="0.2">
      <c r="A257" s="126" t="s">
        <v>604</v>
      </c>
      <c r="B257" s="127" t="s">
        <v>78</v>
      </c>
      <c r="C257" s="127" t="s">
        <v>489</v>
      </c>
      <c r="D257" s="127" t="s">
        <v>607</v>
      </c>
      <c r="E257" s="127" t="s">
        <v>84</v>
      </c>
      <c r="F257" s="128">
        <f>F258</f>
        <v>294.7</v>
      </c>
      <c r="G257" s="161">
        <f t="shared" si="4"/>
        <v>-29.118999999999971</v>
      </c>
      <c r="H257" s="128">
        <f>H258</f>
        <v>265.58100000000002</v>
      </c>
    </row>
    <row r="258" spans="1:8" x14ac:dyDescent="0.2">
      <c r="A258" s="126" t="s">
        <v>85</v>
      </c>
      <c r="B258" s="127" t="s">
        <v>78</v>
      </c>
      <c r="C258" s="127" t="s">
        <v>489</v>
      </c>
      <c r="D258" s="127" t="s">
        <v>607</v>
      </c>
      <c r="E258" s="127" t="s">
        <v>86</v>
      </c>
      <c r="F258" s="128">
        <f>99+104.5+91.2</f>
        <v>294.7</v>
      </c>
      <c r="G258" s="161">
        <f t="shared" si="4"/>
        <v>-29.118999999999971</v>
      </c>
      <c r="H258" s="128">
        <f>99+104.5+91.2-29.119</f>
        <v>265.58100000000002</v>
      </c>
    </row>
    <row r="259" spans="1:8" x14ac:dyDescent="0.2">
      <c r="A259" s="126" t="s">
        <v>87</v>
      </c>
      <c r="B259" s="127" t="s">
        <v>78</v>
      </c>
      <c r="C259" s="127" t="s">
        <v>489</v>
      </c>
      <c r="D259" s="127" t="s">
        <v>607</v>
      </c>
      <c r="E259" s="127" t="s">
        <v>88</v>
      </c>
      <c r="F259" s="128">
        <f>F260</f>
        <v>165.3</v>
      </c>
      <c r="G259" s="161">
        <f t="shared" si="4"/>
        <v>29.119</v>
      </c>
      <c r="H259" s="128">
        <f>H260</f>
        <v>194.41900000000001</v>
      </c>
    </row>
    <row r="260" spans="1:8" x14ac:dyDescent="0.2">
      <c r="A260" s="126" t="s">
        <v>156</v>
      </c>
      <c r="B260" s="127" t="s">
        <v>78</v>
      </c>
      <c r="C260" s="127" t="s">
        <v>489</v>
      </c>
      <c r="D260" s="127" t="s">
        <v>607</v>
      </c>
      <c r="E260" s="127" t="s">
        <v>89</v>
      </c>
      <c r="F260" s="128">
        <v>165.3</v>
      </c>
      <c r="G260" s="161">
        <f t="shared" si="4"/>
        <v>29.119</v>
      </c>
      <c r="H260" s="128">
        <f>165.3+29.119</f>
        <v>194.41900000000001</v>
      </c>
    </row>
    <row r="261" spans="1:8" x14ac:dyDescent="0.2">
      <c r="A261" s="135" t="s">
        <v>338</v>
      </c>
      <c r="B261" s="132" t="s">
        <v>78</v>
      </c>
      <c r="C261" s="132" t="s">
        <v>489</v>
      </c>
      <c r="D261" s="136" t="s">
        <v>608</v>
      </c>
      <c r="E261" s="132"/>
      <c r="F261" s="133">
        <f>F262</f>
        <v>13684.3</v>
      </c>
      <c r="G261" s="161">
        <f t="shared" si="4"/>
        <v>22000.000000000004</v>
      </c>
      <c r="H261" s="133">
        <f>H262</f>
        <v>35684.300000000003</v>
      </c>
    </row>
    <row r="262" spans="1:8" x14ac:dyDescent="0.2">
      <c r="A262" s="126" t="s">
        <v>104</v>
      </c>
      <c r="B262" s="127" t="s">
        <v>78</v>
      </c>
      <c r="C262" s="127" t="s">
        <v>489</v>
      </c>
      <c r="D262" s="127" t="s">
        <v>608</v>
      </c>
      <c r="E262" s="127" t="s">
        <v>410</v>
      </c>
      <c r="F262" s="128">
        <f>F263</f>
        <v>13684.3</v>
      </c>
      <c r="G262" s="161">
        <f t="shared" si="4"/>
        <v>22000.000000000004</v>
      </c>
      <c r="H262" s="128">
        <f>H263</f>
        <v>35684.300000000003</v>
      </c>
    </row>
    <row r="263" spans="1:8" x14ac:dyDescent="0.2">
      <c r="A263" s="126" t="s">
        <v>105</v>
      </c>
      <c r="B263" s="127" t="s">
        <v>78</v>
      </c>
      <c r="C263" s="127" t="s">
        <v>489</v>
      </c>
      <c r="D263" s="127" t="s">
        <v>608</v>
      </c>
      <c r="E263" s="127" t="s">
        <v>428</v>
      </c>
      <c r="F263" s="128">
        <v>13684.3</v>
      </c>
      <c r="G263" s="161">
        <f t="shared" si="4"/>
        <v>22000.000000000004</v>
      </c>
      <c r="H263" s="128">
        <f>13684.3+10000+1000+11000</f>
        <v>35684.300000000003</v>
      </c>
    </row>
    <row r="264" spans="1:8" x14ac:dyDescent="0.2">
      <c r="A264" s="117" t="s">
        <v>407</v>
      </c>
      <c r="B264" s="118" t="s">
        <v>78</v>
      </c>
      <c r="C264" s="118" t="s">
        <v>494</v>
      </c>
      <c r="D264" s="137"/>
      <c r="E264" s="127"/>
      <c r="F264" s="119" t="e">
        <f>F265+F281+F286+F293</f>
        <v>#REF!</v>
      </c>
      <c r="G264" s="161" t="e">
        <f t="shared" si="4"/>
        <v>#REF!</v>
      </c>
      <c r="H264" s="119">
        <f>H265+H281+H286+H293</f>
        <v>16700</v>
      </c>
    </row>
    <row r="265" spans="1:8" ht="27" x14ac:dyDescent="0.2">
      <c r="A265" s="130" t="s">
        <v>573</v>
      </c>
      <c r="B265" s="121" t="s">
        <v>78</v>
      </c>
      <c r="C265" s="121" t="s">
        <v>494</v>
      </c>
      <c r="D265" s="121" t="s">
        <v>221</v>
      </c>
      <c r="E265" s="121"/>
      <c r="F265" s="159">
        <f>F266+F269+F272+F275+F278</f>
        <v>1500</v>
      </c>
      <c r="G265" s="161">
        <f t="shared" si="4"/>
        <v>0</v>
      </c>
      <c r="H265" s="159">
        <f>H266+H269+H272+H275+H278</f>
        <v>1500</v>
      </c>
    </row>
    <row r="266" spans="1:8" ht="36" x14ac:dyDescent="0.2">
      <c r="A266" s="160" t="s">
        <v>574</v>
      </c>
      <c r="B266" s="118" t="s">
        <v>78</v>
      </c>
      <c r="C266" s="118" t="s">
        <v>494</v>
      </c>
      <c r="D266" s="118" t="s">
        <v>575</v>
      </c>
      <c r="E266" s="118"/>
      <c r="F266" s="161">
        <f>F267</f>
        <v>200</v>
      </c>
      <c r="G266" s="161">
        <f t="shared" si="4"/>
        <v>0</v>
      </c>
      <c r="H266" s="161">
        <f>H267</f>
        <v>200</v>
      </c>
    </row>
    <row r="267" spans="1:8" x14ac:dyDescent="0.2">
      <c r="A267" s="126" t="s">
        <v>303</v>
      </c>
      <c r="B267" s="127" t="s">
        <v>78</v>
      </c>
      <c r="C267" s="127" t="s">
        <v>494</v>
      </c>
      <c r="D267" s="127" t="s">
        <v>575</v>
      </c>
      <c r="E267" s="127" t="s">
        <v>84</v>
      </c>
      <c r="F267" s="162">
        <f>F268</f>
        <v>200</v>
      </c>
      <c r="G267" s="161">
        <f t="shared" si="4"/>
        <v>0</v>
      </c>
      <c r="H267" s="162">
        <f>H268</f>
        <v>200</v>
      </c>
    </row>
    <row r="268" spans="1:8" x14ac:dyDescent="0.2">
      <c r="A268" s="126" t="s">
        <v>85</v>
      </c>
      <c r="B268" s="127" t="s">
        <v>78</v>
      </c>
      <c r="C268" s="127" t="s">
        <v>494</v>
      </c>
      <c r="D268" s="127" t="s">
        <v>575</v>
      </c>
      <c r="E268" s="127" t="s">
        <v>86</v>
      </c>
      <c r="F268" s="162">
        <v>200</v>
      </c>
      <c r="G268" s="161">
        <f t="shared" si="4"/>
        <v>0</v>
      </c>
      <c r="H268" s="162">
        <v>200</v>
      </c>
    </row>
    <row r="269" spans="1:8" ht="36" x14ac:dyDescent="0.2">
      <c r="A269" s="160" t="s">
        <v>765</v>
      </c>
      <c r="B269" s="118" t="s">
        <v>78</v>
      </c>
      <c r="C269" s="118" t="s">
        <v>494</v>
      </c>
      <c r="D269" s="118" t="s">
        <v>576</v>
      </c>
      <c r="E269" s="118"/>
      <c r="F269" s="161">
        <f>F270</f>
        <v>300</v>
      </c>
      <c r="G269" s="161">
        <f t="shared" si="4"/>
        <v>0</v>
      </c>
      <c r="H269" s="161">
        <f>H270</f>
        <v>300</v>
      </c>
    </row>
    <row r="270" spans="1:8" x14ac:dyDescent="0.2">
      <c r="A270" s="126" t="s">
        <v>303</v>
      </c>
      <c r="B270" s="127" t="s">
        <v>78</v>
      </c>
      <c r="C270" s="127" t="s">
        <v>494</v>
      </c>
      <c r="D270" s="127" t="s">
        <v>576</v>
      </c>
      <c r="E270" s="127" t="s">
        <v>84</v>
      </c>
      <c r="F270" s="162">
        <f>F271</f>
        <v>300</v>
      </c>
      <c r="G270" s="161">
        <f t="shared" si="4"/>
        <v>0</v>
      </c>
      <c r="H270" s="162">
        <f>H271</f>
        <v>300</v>
      </c>
    </row>
    <row r="271" spans="1:8" x14ac:dyDescent="0.2">
      <c r="A271" s="126" t="s">
        <v>85</v>
      </c>
      <c r="B271" s="127" t="s">
        <v>78</v>
      </c>
      <c r="C271" s="127" t="s">
        <v>494</v>
      </c>
      <c r="D271" s="127" t="s">
        <v>576</v>
      </c>
      <c r="E271" s="127" t="s">
        <v>86</v>
      </c>
      <c r="F271" s="162">
        <v>300</v>
      </c>
      <c r="G271" s="161">
        <f t="shared" si="4"/>
        <v>0</v>
      </c>
      <c r="H271" s="162">
        <v>300</v>
      </c>
    </row>
    <row r="272" spans="1:8" ht="24" x14ac:dyDescent="0.2">
      <c r="A272" s="117" t="s">
        <v>577</v>
      </c>
      <c r="B272" s="118" t="s">
        <v>78</v>
      </c>
      <c r="C272" s="118" t="s">
        <v>494</v>
      </c>
      <c r="D272" s="118" t="s">
        <v>578</v>
      </c>
      <c r="E272" s="118"/>
      <c r="F272" s="161">
        <f>F273</f>
        <v>300</v>
      </c>
      <c r="G272" s="161">
        <f t="shared" si="4"/>
        <v>0</v>
      </c>
      <c r="H272" s="161">
        <f>H273</f>
        <v>300</v>
      </c>
    </row>
    <row r="273" spans="1:8" x14ac:dyDescent="0.2">
      <c r="A273" s="126" t="s">
        <v>303</v>
      </c>
      <c r="B273" s="127" t="s">
        <v>78</v>
      </c>
      <c r="C273" s="127" t="s">
        <v>494</v>
      </c>
      <c r="D273" s="127" t="s">
        <v>578</v>
      </c>
      <c r="E273" s="127" t="s">
        <v>84</v>
      </c>
      <c r="F273" s="162">
        <f>F274</f>
        <v>300</v>
      </c>
      <c r="G273" s="161">
        <f t="shared" si="4"/>
        <v>0</v>
      </c>
      <c r="H273" s="162">
        <f>H274</f>
        <v>300</v>
      </c>
    </row>
    <row r="274" spans="1:8" x14ac:dyDescent="0.2">
      <c r="A274" s="126" t="s">
        <v>85</v>
      </c>
      <c r="B274" s="127" t="s">
        <v>78</v>
      </c>
      <c r="C274" s="127" t="s">
        <v>494</v>
      </c>
      <c r="D274" s="127" t="s">
        <v>578</v>
      </c>
      <c r="E274" s="127" t="s">
        <v>86</v>
      </c>
      <c r="F274" s="162">
        <v>300</v>
      </c>
      <c r="G274" s="161">
        <f t="shared" si="4"/>
        <v>0</v>
      </c>
      <c r="H274" s="162">
        <v>300</v>
      </c>
    </row>
    <row r="275" spans="1:8" ht="24" x14ac:dyDescent="0.2">
      <c r="A275" s="117" t="s">
        <v>502</v>
      </c>
      <c r="B275" s="118" t="s">
        <v>78</v>
      </c>
      <c r="C275" s="118" t="s">
        <v>494</v>
      </c>
      <c r="D275" s="118" t="s">
        <v>579</v>
      </c>
      <c r="E275" s="118"/>
      <c r="F275" s="161">
        <f>F276</f>
        <v>400</v>
      </c>
      <c r="G275" s="161">
        <f t="shared" si="4"/>
        <v>0</v>
      </c>
      <c r="H275" s="161">
        <f>H276</f>
        <v>400</v>
      </c>
    </row>
    <row r="276" spans="1:8" x14ac:dyDescent="0.2">
      <c r="A276" s="126" t="s">
        <v>303</v>
      </c>
      <c r="B276" s="127" t="s">
        <v>78</v>
      </c>
      <c r="C276" s="127" t="s">
        <v>494</v>
      </c>
      <c r="D276" s="127" t="s">
        <v>579</v>
      </c>
      <c r="E276" s="127" t="s">
        <v>84</v>
      </c>
      <c r="F276" s="162">
        <f>F277</f>
        <v>400</v>
      </c>
      <c r="G276" s="161">
        <f t="shared" si="4"/>
        <v>0</v>
      </c>
      <c r="H276" s="162">
        <f>H277</f>
        <v>400</v>
      </c>
    </row>
    <row r="277" spans="1:8" x14ac:dyDescent="0.2">
      <c r="A277" s="126" t="s">
        <v>85</v>
      </c>
      <c r="B277" s="127" t="s">
        <v>78</v>
      </c>
      <c r="C277" s="127" t="s">
        <v>494</v>
      </c>
      <c r="D277" s="127" t="s">
        <v>579</v>
      </c>
      <c r="E277" s="127" t="s">
        <v>86</v>
      </c>
      <c r="F277" s="162">
        <v>400</v>
      </c>
      <c r="G277" s="161">
        <f t="shared" si="4"/>
        <v>0</v>
      </c>
      <c r="H277" s="162">
        <v>400</v>
      </c>
    </row>
    <row r="278" spans="1:8" ht="24" x14ac:dyDescent="0.2">
      <c r="A278" s="117" t="s">
        <v>580</v>
      </c>
      <c r="B278" s="118" t="s">
        <v>78</v>
      </c>
      <c r="C278" s="118" t="s">
        <v>494</v>
      </c>
      <c r="D278" s="118" t="s">
        <v>581</v>
      </c>
      <c r="E278" s="118"/>
      <c r="F278" s="161">
        <f>F279</f>
        <v>300</v>
      </c>
      <c r="G278" s="161">
        <f t="shared" si="4"/>
        <v>0</v>
      </c>
      <c r="H278" s="161">
        <f>H279</f>
        <v>300</v>
      </c>
    </row>
    <row r="279" spans="1:8" x14ac:dyDescent="0.2">
      <c r="A279" s="126" t="s">
        <v>303</v>
      </c>
      <c r="B279" s="127" t="s">
        <v>78</v>
      </c>
      <c r="C279" s="127" t="s">
        <v>494</v>
      </c>
      <c r="D279" s="127" t="s">
        <v>581</v>
      </c>
      <c r="E279" s="127" t="s">
        <v>84</v>
      </c>
      <c r="F279" s="162">
        <f>F280</f>
        <v>300</v>
      </c>
      <c r="G279" s="161">
        <f t="shared" si="4"/>
        <v>0</v>
      </c>
      <c r="H279" s="162">
        <f>H280</f>
        <v>300</v>
      </c>
    </row>
    <row r="280" spans="1:8" x14ac:dyDescent="0.2">
      <c r="A280" s="126" t="s">
        <v>85</v>
      </c>
      <c r="B280" s="127" t="s">
        <v>78</v>
      </c>
      <c r="C280" s="127" t="s">
        <v>494</v>
      </c>
      <c r="D280" s="127" t="s">
        <v>581</v>
      </c>
      <c r="E280" s="127" t="s">
        <v>86</v>
      </c>
      <c r="F280" s="162">
        <v>300</v>
      </c>
      <c r="G280" s="161">
        <f t="shared" ref="G280:G352" si="5">H280-F280</f>
        <v>0</v>
      </c>
      <c r="H280" s="162">
        <v>300</v>
      </c>
    </row>
    <row r="281" spans="1:8" ht="27" x14ac:dyDescent="0.2">
      <c r="A281" s="130" t="s">
        <v>713</v>
      </c>
      <c r="B281" s="121" t="s">
        <v>78</v>
      </c>
      <c r="C281" s="121" t="s">
        <v>494</v>
      </c>
      <c r="D281" s="121" t="s">
        <v>244</v>
      </c>
      <c r="E281" s="121"/>
      <c r="F281" s="122">
        <f>F282</f>
        <v>5000</v>
      </c>
      <c r="G281" s="161">
        <f t="shared" si="5"/>
        <v>0</v>
      </c>
      <c r="H281" s="122">
        <f>H282</f>
        <v>5000</v>
      </c>
    </row>
    <row r="282" spans="1:8" x14ac:dyDescent="0.2">
      <c r="A282" s="117" t="s">
        <v>665</v>
      </c>
      <c r="B282" s="118" t="s">
        <v>78</v>
      </c>
      <c r="C282" s="118" t="s">
        <v>494</v>
      </c>
      <c r="D282" s="118" t="s">
        <v>245</v>
      </c>
      <c r="E282" s="127"/>
      <c r="F282" s="119">
        <f>F283</f>
        <v>5000</v>
      </c>
      <c r="G282" s="161">
        <f t="shared" si="5"/>
        <v>0</v>
      </c>
      <c r="H282" s="119">
        <f>H283</f>
        <v>5000</v>
      </c>
    </row>
    <row r="283" spans="1:8" x14ac:dyDescent="0.2">
      <c r="A283" s="147" t="s">
        <v>666</v>
      </c>
      <c r="B283" s="132" t="s">
        <v>78</v>
      </c>
      <c r="C283" s="132" t="s">
        <v>494</v>
      </c>
      <c r="D283" s="140" t="s">
        <v>667</v>
      </c>
      <c r="E283" s="132"/>
      <c r="F283" s="133">
        <f t="shared" ref="F283:H283" si="6">F284</f>
        <v>5000</v>
      </c>
      <c r="G283" s="161">
        <f t="shared" si="5"/>
        <v>0</v>
      </c>
      <c r="H283" s="133">
        <f t="shared" si="6"/>
        <v>5000</v>
      </c>
    </row>
    <row r="284" spans="1:8" x14ac:dyDescent="0.2">
      <c r="A284" s="126" t="s">
        <v>303</v>
      </c>
      <c r="B284" s="127" t="s">
        <v>78</v>
      </c>
      <c r="C284" s="127" t="s">
        <v>494</v>
      </c>
      <c r="D284" s="127" t="s">
        <v>667</v>
      </c>
      <c r="E284" s="127" t="s">
        <v>84</v>
      </c>
      <c r="F284" s="128">
        <f>F285</f>
        <v>5000</v>
      </c>
      <c r="G284" s="161">
        <f t="shared" si="5"/>
        <v>0</v>
      </c>
      <c r="H284" s="128">
        <f>H285</f>
        <v>5000</v>
      </c>
    </row>
    <row r="285" spans="1:8" x14ac:dyDescent="0.2">
      <c r="A285" s="126" t="s">
        <v>85</v>
      </c>
      <c r="B285" s="127" t="s">
        <v>78</v>
      </c>
      <c r="C285" s="127" t="s">
        <v>494</v>
      </c>
      <c r="D285" s="127" t="s">
        <v>667</v>
      </c>
      <c r="E285" s="127" t="s">
        <v>86</v>
      </c>
      <c r="F285" s="128">
        <v>5000</v>
      </c>
      <c r="G285" s="161">
        <f t="shared" si="5"/>
        <v>0</v>
      </c>
      <c r="H285" s="128">
        <v>5000</v>
      </c>
    </row>
    <row r="286" spans="1:8" ht="27" x14ac:dyDescent="0.2">
      <c r="A286" s="130" t="s">
        <v>708</v>
      </c>
      <c r="B286" s="121" t="s">
        <v>78</v>
      </c>
      <c r="C286" s="121" t="s">
        <v>494</v>
      </c>
      <c r="D286" s="121" t="s">
        <v>274</v>
      </c>
      <c r="E286" s="121"/>
      <c r="F286" s="122">
        <f>F290+F287</f>
        <v>3200</v>
      </c>
      <c r="G286" s="161">
        <f t="shared" si="5"/>
        <v>0</v>
      </c>
      <c r="H286" s="122">
        <f>H290+H287</f>
        <v>3200</v>
      </c>
    </row>
    <row r="287" spans="1:8" x14ac:dyDescent="0.2">
      <c r="A287" s="148" t="s">
        <v>137</v>
      </c>
      <c r="B287" s="118" t="s">
        <v>78</v>
      </c>
      <c r="C287" s="118" t="s">
        <v>494</v>
      </c>
      <c r="D287" s="118" t="s">
        <v>650</v>
      </c>
      <c r="E287" s="118"/>
      <c r="F287" s="119">
        <f>F288</f>
        <v>200</v>
      </c>
      <c r="G287" s="161">
        <f t="shared" si="5"/>
        <v>0</v>
      </c>
      <c r="H287" s="119">
        <f>H288</f>
        <v>200</v>
      </c>
    </row>
    <row r="288" spans="1:8" x14ac:dyDescent="0.2">
      <c r="A288" s="126" t="s">
        <v>303</v>
      </c>
      <c r="B288" s="127" t="s">
        <v>78</v>
      </c>
      <c r="C288" s="127" t="s">
        <v>494</v>
      </c>
      <c r="D288" s="127" t="s">
        <v>650</v>
      </c>
      <c r="E288" s="127" t="s">
        <v>84</v>
      </c>
      <c r="F288" s="128">
        <f>F289</f>
        <v>200</v>
      </c>
      <c r="G288" s="161">
        <f t="shared" si="5"/>
        <v>0</v>
      </c>
      <c r="H288" s="128">
        <f>H289</f>
        <v>200</v>
      </c>
    </row>
    <row r="289" spans="1:8" x14ac:dyDescent="0.2">
      <c r="A289" s="126" t="s">
        <v>85</v>
      </c>
      <c r="B289" s="127" t="s">
        <v>78</v>
      </c>
      <c r="C289" s="127" t="s">
        <v>494</v>
      </c>
      <c r="D289" s="127" t="s">
        <v>650</v>
      </c>
      <c r="E289" s="127" t="s">
        <v>86</v>
      </c>
      <c r="F289" s="128">
        <v>200</v>
      </c>
      <c r="G289" s="161">
        <f t="shared" si="5"/>
        <v>0</v>
      </c>
      <c r="H289" s="128">
        <v>200</v>
      </c>
    </row>
    <row r="290" spans="1:8" x14ac:dyDescent="0.2">
      <c r="A290" s="117" t="s">
        <v>229</v>
      </c>
      <c r="B290" s="118" t="s">
        <v>78</v>
      </c>
      <c r="C290" s="118" t="s">
        <v>494</v>
      </c>
      <c r="D290" s="118" t="s">
        <v>649</v>
      </c>
      <c r="E290" s="118"/>
      <c r="F290" s="119">
        <f>F291</f>
        <v>3000</v>
      </c>
      <c r="G290" s="161">
        <f t="shared" si="5"/>
        <v>0</v>
      </c>
      <c r="H290" s="119">
        <f>H291</f>
        <v>3000</v>
      </c>
    </row>
    <row r="291" spans="1:8" x14ac:dyDescent="0.2">
      <c r="A291" s="126" t="s">
        <v>303</v>
      </c>
      <c r="B291" s="127" t="s">
        <v>78</v>
      </c>
      <c r="C291" s="127" t="s">
        <v>494</v>
      </c>
      <c r="D291" s="127" t="s">
        <v>649</v>
      </c>
      <c r="E291" s="127" t="s">
        <v>84</v>
      </c>
      <c r="F291" s="128">
        <f>F292</f>
        <v>3000</v>
      </c>
      <c r="G291" s="161">
        <f t="shared" si="5"/>
        <v>0</v>
      </c>
      <c r="H291" s="128">
        <f>H292</f>
        <v>3000</v>
      </c>
    </row>
    <row r="292" spans="1:8" x14ac:dyDescent="0.2">
      <c r="A292" s="126" t="s">
        <v>85</v>
      </c>
      <c r="B292" s="127" t="s">
        <v>78</v>
      </c>
      <c r="C292" s="127" t="s">
        <v>494</v>
      </c>
      <c r="D292" s="127" t="s">
        <v>649</v>
      </c>
      <c r="E292" s="127" t="s">
        <v>86</v>
      </c>
      <c r="F292" s="128">
        <v>3000</v>
      </c>
      <c r="G292" s="161">
        <f t="shared" si="5"/>
        <v>0</v>
      </c>
      <c r="H292" s="128">
        <v>3000</v>
      </c>
    </row>
    <row r="293" spans="1:8" x14ac:dyDescent="0.2">
      <c r="A293" s="152" t="s">
        <v>74</v>
      </c>
      <c r="B293" s="132" t="s">
        <v>78</v>
      </c>
      <c r="C293" s="132" t="s">
        <v>494</v>
      </c>
      <c r="D293" s="132" t="s">
        <v>216</v>
      </c>
      <c r="E293" s="132"/>
      <c r="F293" s="133" t="e">
        <f>F294</f>
        <v>#REF!</v>
      </c>
      <c r="G293" s="161" t="e">
        <f t="shared" si="5"/>
        <v>#REF!</v>
      </c>
      <c r="H293" s="133">
        <f>H294</f>
        <v>7000</v>
      </c>
    </row>
    <row r="294" spans="1:8" x14ac:dyDescent="0.2">
      <c r="A294" s="117" t="s">
        <v>306</v>
      </c>
      <c r="B294" s="118" t="s">
        <v>78</v>
      </c>
      <c r="C294" s="118" t="s">
        <v>494</v>
      </c>
      <c r="D294" s="118" t="s">
        <v>217</v>
      </c>
      <c r="E294" s="118"/>
      <c r="F294" s="119" t="e">
        <f>F295+#REF!+F298</f>
        <v>#REF!</v>
      </c>
      <c r="G294" s="161" t="e">
        <f t="shared" si="5"/>
        <v>#REF!</v>
      </c>
      <c r="H294" s="119">
        <f>H295+H298+H301</f>
        <v>7000</v>
      </c>
    </row>
    <row r="295" spans="1:8" x14ac:dyDescent="0.2">
      <c r="A295" s="117" t="s">
        <v>503</v>
      </c>
      <c r="B295" s="118" t="s">
        <v>78</v>
      </c>
      <c r="C295" s="118" t="s">
        <v>494</v>
      </c>
      <c r="D295" s="118" t="s">
        <v>582</v>
      </c>
      <c r="E295" s="118"/>
      <c r="F295" s="141">
        <v>1000</v>
      </c>
      <c r="G295" s="161">
        <f t="shared" si="5"/>
        <v>4000</v>
      </c>
      <c r="H295" s="141">
        <f>H296</f>
        <v>5000</v>
      </c>
    </row>
    <row r="296" spans="1:8" x14ac:dyDescent="0.2">
      <c r="A296" s="126" t="s">
        <v>303</v>
      </c>
      <c r="B296" s="127" t="s">
        <v>78</v>
      </c>
      <c r="C296" s="127" t="s">
        <v>494</v>
      </c>
      <c r="D296" s="127" t="s">
        <v>582</v>
      </c>
      <c r="E296" s="144">
        <v>200</v>
      </c>
      <c r="F296" s="142">
        <v>1000</v>
      </c>
      <c r="G296" s="161">
        <f t="shared" si="5"/>
        <v>4000</v>
      </c>
      <c r="H296" s="142">
        <f>H297</f>
        <v>5000</v>
      </c>
    </row>
    <row r="297" spans="1:8" x14ac:dyDescent="0.2">
      <c r="A297" s="126" t="s">
        <v>85</v>
      </c>
      <c r="B297" s="127" t="s">
        <v>78</v>
      </c>
      <c r="C297" s="127" t="s">
        <v>494</v>
      </c>
      <c r="D297" s="127" t="s">
        <v>582</v>
      </c>
      <c r="E297" s="127" t="s">
        <v>86</v>
      </c>
      <c r="F297" s="142">
        <v>1000</v>
      </c>
      <c r="G297" s="161">
        <f t="shared" si="5"/>
        <v>4000</v>
      </c>
      <c r="H297" s="142">
        <f>1000+4000</f>
        <v>5000</v>
      </c>
    </row>
    <row r="298" spans="1:8" x14ac:dyDescent="0.2">
      <c r="A298" s="150" t="s">
        <v>350</v>
      </c>
      <c r="B298" s="146" t="s">
        <v>78</v>
      </c>
      <c r="C298" s="146" t="s">
        <v>494</v>
      </c>
      <c r="D298" s="146" t="s">
        <v>690</v>
      </c>
      <c r="E298" s="146"/>
      <c r="F298" s="151">
        <v>1000</v>
      </c>
      <c r="G298" s="161">
        <f t="shared" si="5"/>
        <v>0</v>
      </c>
      <c r="H298" s="151">
        <f>H299</f>
        <v>1000</v>
      </c>
    </row>
    <row r="299" spans="1:8" x14ac:dyDescent="0.2">
      <c r="A299" s="126" t="s">
        <v>303</v>
      </c>
      <c r="B299" s="127" t="s">
        <v>78</v>
      </c>
      <c r="C299" s="127" t="s">
        <v>494</v>
      </c>
      <c r="D299" s="127" t="s">
        <v>690</v>
      </c>
      <c r="E299" s="144">
        <v>200</v>
      </c>
      <c r="F299" s="128">
        <v>1000</v>
      </c>
      <c r="G299" s="161">
        <f t="shared" si="5"/>
        <v>0</v>
      </c>
      <c r="H299" s="128">
        <f>H300</f>
        <v>1000</v>
      </c>
    </row>
    <row r="300" spans="1:8" x14ac:dyDescent="0.2">
      <c r="A300" s="126" t="s">
        <v>85</v>
      </c>
      <c r="B300" s="127" t="s">
        <v>78</v>
      </c>
      <c r="C300" s="127" t="s">
        <v>494</v>
      </c>
      <c r="D300" s="127" t="s">
        <v>690</v>
      </c>
      <c r="E300" s="127" t="s">
        <v>86</v>
      </c>
      <c r="F300" s="128">
        <v>1000</v>
      </c>
      <c r="G300" s="161">
        <f t="shared" si="5"/>
        <v>0</v>
      </c>
      <c r="H300" s="128">
        <v>1000</v>
      </c>
    </row>
    <row r="301" spans="1:8" x14ac:dyDescent="0.2">
      <c r="A301" s="117" t="s">
        <v>761</v>
      </c>
      <c r="B301" s="118" t="s">
        <v>78</v>
      </c>
      <c r="C301" s="118" t="s">
        <v>494</v>
      </c>
      <c r="D301" s="118" t="s">
        <v>762</v>
      </c>
      <c r="E301" s="118"/>
      <c r="F301" s="128"/>
      <c r="G301" s="161"/>
      <c r="H301" s="119">
        <f>H302</f>
        <v>1000</v>
      </c>
    </row>
    <row r="302" spans="1:8" x14ac:dyDescent="0.2">
      <c r="A302" s="126" t="s">
        <v>303</v>
      </c>
      <c r="B302" s="127" t="s">
        <v>78</v>
      </c>
      <c r="C302" s="127" t="s">
        <v>494</v>
      </c>
      <c r="D302" s="127" t="s">
        <v>762</v>
      </c>
      <c r="E302" s="144">
        <v>200</v>
      </c>
      <c r="F302" s="128"/>
      <c r="G302" s="161"/>
      <c r="H302" s="128">
        <f>H303</f>
        <v>1000</v>
      </c>
    </row>
    <row r="303" spans="1:8" x14ac:dyDescent="0.2">
      <c r="A303" s="126" t="s">
        <v>85</v>
      </c>
      <c r="B303" s="127" t="s">
        <v>78</v>
      </c>
      <c r="C303" s="127" t="s">
        <v>494</v>
      </c>
      <c r="D303" s="127" t="s">
        <v>762</v>
      </c>
      <c r="E303" s="127" t="s">
        <v>86</v>
      </c>
      <c r="F303" s="128"/>
      <c r="G303" s="161"/>
      <c r="H303" s="128">
        <v>1000</v>
      </c>
    </row>
    <row r="304" spans="1:8" s="45" customFormat="1" x14ac:dyDescent="0.2">
      <c r="A304" s="117" t="s">
        <v>377</v>
      </c>
      <c r="B304" s="118" t="s">
        <v>435</v>
      </c>
      <c r="C304" s="118" t="s">
        <v>77</v>
      </c>
      <c r="D304" s="118"/>
      <c r="E304" s="157"/>
      <c r="F304" s="141" t="e">
        <f>F305+F350+F375+F452</f>
        <v>#REF!</v>
      </c>
      <c r="G304" s="161" t="e">
        <f t="shared" si="5"/>
        <v>#REF!</v>
      </c>
      <c r="H304" s="141">
        <f>H305+H350+H375+H452</f>
        <v>1011197.22759</v>
      </c>
    </row>
    <row r="305" spans="1:8" s="46" customFormat="1" x14ac:dyDescent="0.2">
      <c r="A305" s="117" t="s">
        <v>378</v>
      </c>
      <c r="B305" s="118" t="s">
        <v>435</v>
      </c>
      <c r="C305" s="118" t="s">
        <v>76</v>
      </c>
      <c r="D305" s="132"/>
      <c r="E305" s="132"/>
      <c r="F305" s="119">
        <f>F306+F334</f>
        <v>61095</v>
      </c>
      <c r="G305" s="161">
        <f t="shared" si="5"/>
        <v>67030.247790000009</v>
      </c>
      <c r="H305" s="119">
        <f>H306+H334</f>
        <v>128125.24779000001</v>
      </c>
    </row>
    <row r="306" spans="1:8" s="46" customFormat="1" ht="27" x14ac:dyDescent="0.2">
      <c r="A306" s="130" t="s">
        <v>713</v>
      </c>
      <c r="B306" s="121" t="s">
        <v>435</v>
      </c>
      <c r="C306" s="121" t="s">
        <v>76</v>
      </c>
      <c r="D306" s="121" t="s">
        <v>244</v>
      </c>
      <c r="E306" s="132"/>
      <c r="F306" s="122">
        <f>F307+F317+F327</f>
        <v>45795</v>
      </c>
      <c r="G306" s="161">
        <f t="shared" si="5"/>
        <v>10100</v>
      </c>
      <c r="H306" s="122">
        <f>H307+H317+H327</f>
        <v>55895</v>
      </c>
    </row>
    <row r="307" spans="1:8" s="46" customFormat="1" x14ac:dyDescent="0.2">
      <c r="A307" s="117" t="s">
        <v>59</v>
      </c>
      <c r="B307" s="118" t="s">
        <v>435</v>
      </c>
      <c r="C307" s="118" t="s">
        <v>76</v>
      </c>
      <c r="D307" s="118" t="s">
        <v>246</v>
      </c>
      <c r="E307" s="118"/>
      <c r="F307" s="119">
        <f>F308+F311+F314</f>
        <v>9500</v>
      </c>
      <c r="G307" s="161">
        <f t="shared" si="5"/>
        <v>1000</v>
      </c>
      <c r="H307" s="119">
        <f>H308+H311+H314</f>
        <v>10500</v>
      </c>
    </row>
    <row r="308" spans="1:8" s="46" customFormat="1" x14ac:dyDescent="0.2">
      <c r="A308" s="131" t="s">
        <v>764</v>
      </c>
      <c r="B308" s="132" t="s">
        <v>435</v>
      </c>
      <c r="C308" s="132" t="s">
        <v>76</v>
      </c>
      <c r="D308" s="132" t="s">
        <v>668</v>
      </c>
      <c r="E308" s="132"/>
      <c r="F308" s="143">
        <f>F309</f>
        <v>5000</v>
      </c>
      <c r="G308" s="161">
        <f t="shared" si="5"/>
        <v>0</v>
      </c>
      <c r="H308" s="143">
        <f>H309</f>
        <v>5000</v>
      </c>
    </row>
    <row r="309" spans="1:8" s="46" customFormat="1" x14ac:dyDescent="0.2">
      <c r="A309" s="126" t="s">
        <v>303</v>
      </c>
      <c r="B309" s="127" t="s">
        <v>435</v>
      </c>
      <c r="C309" s="127" t="s">
        <v>76</v>
      </c>
      <c r="D309" s="127" t="s">
        <v>668</v>
      </c>
      <c r="E309" s="127" t="s">
        <v>84</v>
      </c>
      <c r="F309" s="142">
        <f>F310</f>
        <v>5000</v>
      </c>
      <c r="G309" s="161">
        <f t="shared" si="5"/>
        <v>0</v>
      </c>
      <c r="H309" s="142">
        <f>H310</f>
        <v>5000</v>
      </c>
    </row>
    <row r="310" spans="1:8" s="46" customFormat="1" x14ac:dyDescent="0.2">
      <c r="A310" s="126" t="s">
        <v>85</v>
      </c>
      <c r="B310" s="127" t="s">
        <v>435</v>
      </c>
      <c r="C310" s="127" t="s">
        <v>76</v>
      </c>
      <c r="D310" s="127" t="s">
        <v>668</v>
      </c>
      <c r="E310" s="127" t="s">
        <v>86</v>
      </c>
      <c r="F310" s="142">
        <v>5000</v>
      </c>
      <c r="G310" s="161">
        <f t="shared" si="5"/>
        <v>0</v>
      </c>
      <c r="H310" s="142">
        <v>5000</v>
      </c>
    </row>
    <row r="311" spans="1:8" s="46" customFormat="1" x14ac:dyDescent="0.2">
      <c r="A311" s="131" t="s">
        <v>669</v>
      </c>
      <c r="B311" s="132" t="s">
        <v>435</v>
      </c>
      <c r="C311" s="132" t="s">
        <v>76</v>
      </c>
      <c r="D311" s="132" t="s">
        <v>670</v>
      </c>
      <c r="E311" s="132"/>
      <c r="F311" s="143">
        <f>F312</f>
        <v>500</v>
      </c>
      <c r="G311" s="161">
        <f t="shared" si="5"/>
        <v>1000</v>
      </c>
      <c r="H311" s="143">
        <f>H312</f>
        <v>1500</v>
      </c>
    </row>
    <row r="312" spans="1:8" s="46" customFormat="1" x14ac:dyDescent="0.2">
      <c r="A312" s="126" t="s">
        <v>303</v>
      </c>
      <c r="B312" s="127" t="s">
        <v>435</v>
      </c>
      <c r="C312" s="127" t="s">
        <v>76</v>
      </c>
      <c r="D312" s="127" t="s">
        <v>670</v>
      </c>
      <c r="E312" s="127" t="s">
        <v>84</v>
      </c>
      <c r="F312" s="142">
        <f>F313</f>
        <v>500</v>
      </c>
      <c r="G312" s="161">
        <f t="shared" si="5"/>
        <v>1000</v>
      </c>
      <c r="H312" s="142">
        <f>H313</f>
        <v>1500</v>
      </c>
    </row>
    <row r="313" spans="1:8" s="46" customFormat="1" x14ac:dyDescent="0.2">
      <c r="A313" s="126" t="s">
        <v>85</v>
      </c>
      <c r="B313" s="127" t="s">
        <v>435</v>
      </c>
      <c r="C313" s="127" t="s">
        <v>76</v>
      </c>
      <c r="D313" s="127" t="s">
        <v>670</v>
      </c>
      <c r="E313" s="127" t="s">
        <v>86</v>
      </c>
      <c r="F313" s="142">
        <v>500</v>
      </c>
      <c r="G313" s="161">
        <f t="shared" si="5"/>
        <v>1000</v>
      </c>
      <c r="H313" s="142">
        <f>500+1000</f>
        <v>1500</v>
      </c>
    </row>
    <row r="314" spans="1:8" s="46" customFormat="1" x14ac:dyDescent="0.2">
      <c r="A314" s="131" t="s">
        <v>247</v>
      </c>
      <c r="B314" s="132" t="s">
        <v>435</v>
      </c>
      <c r="C314" s="132" t="s">
        <v>76</v>
      </c>
      <c r="D314" s="132" t="s">
        <v>671</v>
      </c>
      <c r="E314" s="132"/>
      <c r="F314" s="143">
        <f>F315</f>
        <v>4000</v>
      </c>
      <c r="G314" s="161">
        <f t="shared" si="5"/>
        <v>0</v>
      </c>
      <c r="H314" s="143">
        <f>H315</f>
        <v>4000</v>
      </c>
    </row>
    <row r="315" spans="1:8" s="46" customFormat="1" x14ac:dyDescent="0.2">
      <c r="A315" s="126" t="s">
        <v>303</v>
      </c>
      <c r="B315" s="127" t="s">
        <v>435</v>
      </c>
      <c r="C315" s="127" t="s">
        <v>76</v>
      </c>
      <c r="D315" s="127" t="s">
        <v>671</v>
      </c>
      <c r="E315" s="127" t="s">
        <v>84</v>
      </c>
      <c r="F315" s="142">
        <f>F316</f>
        <v>4000</v>
      </c>
      <c r="G315" s="161">
        <f t="shared" si="5"/>
        <v>0</v>
      </c>
      <c r="H315" s="142">
        <f>H316</f>
        <v>4000</v>
      </c>
    </row>
    <row r="316" spans="1:8" s="46" customFormat="1" x14ac:dyDescent="0.2">
      <c r="A316" s="126" t="s">
        <v>85</v>
      </c>
      <c r="B316" s="127" t="s">
        <v>435</v>
      </c>
      <c r="C316" s="127" t="s">
        <v>76</v>
      </c>
      <c r="D316" s="127" t="s">
        <v>671</v>
      </c>
      <c r="E316" s="127" t="s">
        <v>86</v>
      </c>
      <c r="F316" s="142">
        <v>4000</v>
      </c>
      <c r="G316" s="161">
        <f t="shared" si="5"/>
        <v>0</v>
      </c>
      <c r="H316" s="142">
        <v>4000</v>
      </c>
    </row>
    <row r="317" spans="1:8" s="46" customFormat="1" x14ac:dyDescent="0.2">
      <c r="A317" s="117" t="s">
        <v>509</v>
      </c>
      <c r="B317" s="118" t="s">
        <v>435</v>
      </c>
      <c r="C317" s="118" t="s">
        <v>76</v>
      </c>
      <c r="D317" s="118" t="s">
        <v>510</v>
      </c>
      <c r="E317" s="127"/>
      <c r="F317" s="119">
        <f>F318+F321+F324</f>
        <v>8300</v>
      </c>
      <c r="G317" s="161">
        <f t="shared" si="5"/>
        <v>9100</v>
      </c>
      <c r="H317" s="119">
        <f>H318+H321+H324</f>
        <v>17400</v>
      </c>
    </row>
    <row r="318" spans="1:8" s="46" customFormat="1" ht="24" x14ac:dyDescent="0.2">
      <c r="A318" s="131" t="s">
        <v>676</v>
      </c>
      <c r="B318" s="132" t="s">
        <v>435</v>
      </c>
      <c r="C318" s="132" t="s">
        <v>76</v>
      </c>
      <c r="D318" s="132" t="s">
        <v>677</v>
      </c>
      <c r="E318" s="132"/>
      <c r="F318" s="133">
        <f>F319</f>
        <v>1000</v>
      </c>
      <c r="G318" s="161">
        <f t="shared" si="5"/>
        <v>0</v>
      </c>
      <c r="H318" s="133">
        <f>H319</f>
        <v>1000</v>
      </c>
    </row>
    <row r="319" spans="1:8" s="46" customFormat="1" x14ac:dyDescent="0.2">
      <c r="A319" s="126" t="s">
        <v>303</v>
      </c>
      <c r="B319" s="127" t="s">
        <v>435</v>
      </c>
      <c r="C319" s="127" t="s">
        <v>76</v>
      </c>
      <c r="D319" s="127" t="s">
        <v>677</v>
      </c>
      <c r="E319" s="127" t="s">
        <v>84</v>
      </c>
      <c r="F319" s="128">
        <f>F320</f>
        <v>1000</v>
      </c>
      <c r="G319" s="161">
        <f t="shared" si="5"/>
        <v>0</v>
      </c>
      <c r="H319" s="128">
        <f>H320</f>
        <v>1000</v>
      </c>
    </row>
    <row r="320" spans="1:8" s="46" customFormat="1" x14ac:dyDescent="0.2">
      <c r="A320" s="126" t="s">
        <v>85</v>
      </c>
      <c r="B320" s="127" t="s">
        <v>435</v>
      </c>
      <c r="C320" s="127" t="s">
        <v>76</v>
      </c>
      <c r="D320" s="127" t="s">
        <v>677</v>
      </c>
      <c r="E320" s="127" t="s">
        <v>86</v>
      </c>
      <c r="F320" s="128">
        <v>1000</v>
      </c>
      <c r="G320" s="161">
        <f t="shared" si="5"/>
        <v>0</v>
      </c>
      <c r="H320" s="128">
        <v>1000</v>
      </c>
    </row>
    <row r="321" spans="1:8" s="46" customFormat="1" ht="24" x14ac:dyDescent="0.2">
      <c r="A321" s="135" t="s">
        <v>511</v>
      </c>
      <c r="B321" s="132" t="s">
        <v>435</v>
      </c>
      <c r="C321" s="132" t="s">
        <v>76</v>
      </c>
      <c r="D321" s="132" t="s">
        <v>678</v>
      </c>
      <c r="E321" s="132"/>
      <c r="F321" s="133">
        <f>F322</f>
        <v>300</v>
      </c>
      <c r="G321" s="161">
        <f t="shared" si="5"/>
        <v>0</v>
      </c>
      <c r="H321" s="133">
        <f>H322</f>
        <v>300</v>
      </c>
    </row>
    <row r="322" spans="1:8" s="46" customFormat="1" x14ac:dyDescent="0.2">
      <c r="A322" s="126" t="s">
        <v>303</v>
      </c>
      <c r="B322" s="127" t="s">
        <v>435</v>
      </c>
      <c r="C322" s="127" t="s">
        <v>76</v>
      </c>
      <c r="D322" s="127" t="s">
        <v>678</v>
      </c>
      <c r="E322" s="127" t="s">
        <v>84</v>
      </c>
      <c r="F322" s="128">
        <f>F323</f>
        <v>300</v>
      </c>
      <c r="G322" s="161">
        <f t="shared" si="5"/>
        <v>0</v>
      </c>
      <c r="H322" s="128">
        <f>H323</f>
        <v>300</v>
      </c>
    </row>
    <row r="323" spans="1:8" s="46" customFormat="1" x14ac:dyDescent="0.2">
      <c r="A323" s="126" t="s">
        <v>85</v>
      </c>
      <c r="B323" s="127" t="s">
        <v>435</v>
      </c>
      <c r="C323" s="127" t="s">
        <v>76</v>
      </c>
      <c r="D323" s="127" t="s">
        <v>678</v>
      </c>
      <c r="E323" s="127" t="s">
        <v>86</v>
      </c>
      <c r="F323" s="128">
        <v>300</v>
      </c>
      <c r="G323" s="161">
        <f t="shared" si="5"/>
        <v>0</v>
      </c>
      <c r="H323" s="128">
        <v>300</v>
      </c>
    </row>
    <row r="324" spans="1:8" s="46" customFormat="1" x14ac:dyDescent="0.2">
      <c r="A324" s="135" t="s">
        <v>248</v>
      </c>
      <c r="B324" s="132" t="s">
        <v>435</v>
      </c>
      <c r="C324" s="132" t="s">
        <v>76</v>
      </c>
      <c r="D324" s="140" t="s">
        <v>679</v>
      </c>
      <c r="E324" s="132"/>
      <c r="F324" s="133">
        <f>F325</f>
        <v>7000</v>
      </c>
      <c r="G324" s="161">
        <f t="shared" si="5"/>
        <v>9100</v>
      </c>
      <c r="H324" s="133">
        <f>H325</f>
        <v>16100</v>
      </c>
    </row>
    <row r="325" spans="1:8" s="46" customFormat="1" x14ac:dyDescent="0.2">
      <c r="A325" s="126" t="s">
        <v>303</v>
      </c>
      <c r="B325" s="127" t="s">
        <v>435</v>
      </c>
      <c r="C325" s="127" t="s">
        <v>76</v>
      </c>
      <c r="D325" s="127" t="s">
        <v>679</v>
      </c>
      <c r="E325" s="127" t="s">
        <v>84</v>
      </c>
      <c r="F325" s="128">
        <f>F326</f>
        <v>7000</v>
      </c>
      <c r="G325" s="161">
        <f t="shared" si="5"/>
        <v>9100</v>
      </c>
      <c r="H325" s="128">
        <f>H326</f>
        <v>16100</v>
      </c>
    </row>
    <row r="326" spans="1:8" s="46" customFormat="1" x14ac:dyDescent="0.2">
      <c r="A326" s="126" t="s">
        <v>85</v>
      </c>
      <c r="B326" s="127" t="s">
        <v>435</v>
      </c>
      <c r="C326" s="127" t="s">
        <v>76</v>
      </c>
      <c r="D326" s="127" t="s">
        <v>679</v>
      </c>
      <c r="E326" s="127" t="s">
        <v>86</v>
      </c>
      <c r="F326" s="128">
        <v>7000</v>
      </c>
      <c r="G326" s="161">
        <f t="shared" si="5"/>
        <v>9100</v>
      </c>
      <c r="H326" s="128">
        <f>7000+9100</f>
        <v>16100</v>
      </c>
    </row>
    <row r="327" spans="1:8" s="46" customFormat="1" x14ac:dyDescent="0.2">
      <c r="A327" s="117" t="s">
        <v>152</v>
      </c>
      <c r="B327" s="118" t="s">
        <v>435</v>
      </c>
      <c r="C327" s="118" t="s">
        <v>76</v>
      </c>
      <c r="D327" s="118" t="s">
        <v>127</v>
      </c>
      <c r="E327" s="127"/>
      <c r="F327" s="119">
        <f>F328+F331</f>
        <v>27995</v>
      </c>
      <c r="G327" s="161">
        <f t="shared" si="5"/>
        <v>0</v>
      </c>
      <c r="H327" s="119">
        <f>H328+H331</f>
        <v>27995</v>
      </c>
    </row>
    <row r="328" spans="1:8" s="46" customFormat="1" ht="24" x14ac:dyDescent="0.2">
      <c r="A328" s="131" t="s">
        <v>454</v>
      </c>
      <c r="B328" s="132" t="s">
        <v>435</v>
      </c>
      <c r="C328" s="132" t="s">
        <v>76</v>
      </c>
      <c r="D328" s="132" t="s">
        <v>512</v>
      </c>
      <c r="E328" s="132"/>
      <c r="F328" s="133">
        <f>F329</f>
        <v>25495</v>
      </c>
      <c r="G328" s="161">
        <f t="shared" si="5"/>
        <v>0</v>
      </c>
      <c r="H328" s="133">
        <f>H329</f>
        <v>25495</v>
      </c>
    </row>
    <row r="329" spans="1:8" s="46" customFormat="1" x14ac:dyDescent="0.2">
      <c r="A329" s="126" t="s">
        <v>104</v>
      </c>
      <c r="B329" s="127" t="s">
        <v>435</v>
      </c>
      <c r="C329" s="127" t="s">
        <v>76</v>
      </c>
      <c r="D329" s="127" t="s">
        <v>512</v>
      </c>
      <c r="E329" s="127" t="s">
        <v>410</v>
      </c>
      <c r="F329" s="128">
        <f>F330</f>
        <v>25495</v>
      </c>
      <c r="G329" s="161">
        <f t="shared" si="5"/>
        <v>0</v>
      </c>
      <c r="H329" s="128">
        <f>H330</f>
        <v>25495</v>
      </c>
    </row>
    <row r="330" spans="1:8" s="46" customFormat="1" x14ac:dyDescent="0.2">
      <c r="A330" s="126" t="s">
        <v>140</v>
      </c>
      <c r="B330" s="127" t="s">
        <v>435</v>
      </c>
      <c r="C330" s="127" t="s">
        <v>76</v>
      </c>
      <c r="D330" s="127" t="s">
        <v>512</v>
      </c>
      <c r="E330" s="127" t="s">
        <v>467</v>
      </c>
      <c r="F330" s="128">
        <f>10495+15000</f>
        <v>25495</v>
      </c>
      <c r="G330" s="161">
        <f t="shared" si="5"/>
        <v>0</v>
      </c>
      <c r="H330" s="128">
        <f>10495+15000</f>
        <v>25495</v>
      </c>
    </row>
    <row r="331" spans="1:8" s="46" customFormat="1" x14ac:dyDescent="0.2">
      <c r="A331" s="131" t="s">
        <v>160</v>
      </c>
      <c r="B331" s="132" t="s">
        <v>435</v>
      </c>
      <c r="C331" s="132" t="s">
        <v>76</v>
      </c>
      <c r="D331" s="132" t="s">
        <v>683</v>
      </c>
      <c r="E331" s="132"/>
      <c r="F331" s="143">
        <f>F332</f>
        <v>2500</v>
      </c>
      <c r="G331" s="161">
        <f t="shared" si="5"/>
        <v>0</v>
      </c>
      <c r="H331" s="143">
        <f>H332</f>
        <v>2500</v>
      </c>
    </row>
    <row r="332" spans="1:8" s="46" customFormat="1" x14ac:dyDescent="0.2">
      <c r="A332" s="126" t="s">
        <v>303</v>
      </c>
      <c r="B332" s="127" t="s">
        <v>435</v>
      </c>
      <c r="C332" s="127" t="s">
        <v>76</v>
      </c>
      <c r="D332" s="127" t="s">
        <v>683</v>
      </c>
      <c r="E332" s="127" t="s">
        <v>84</v>
      </c>
      <c r="F332" s="142">
        <f>F333</f>
        <v>2500</v>
      </c>
      <c r="G332" s="161">
        <f t="shared" si="5"/>
        <v>0</v>
      </c>
      <c r="H332" s="142">
        <f>H333</f>
        <v>2500</v>
      </c>
    </row>
    <row r="333" spans="1:8" s="46" customFormat="1" x14ac:dyDescent="0.2">
      <c r="A333" s="126" t="s">
        <v>85</v>
      </c>
      <c r="B333" s="127" t="s">
        <v>435</v>
      </c>
      <c r="C333" s="127" t="s">
        <v>76</v>
      </c>
      <c r="D333" s="127" t="s">
        <v>683</v>
      </c>
      <c r="E333" s="127" t="s">
        <v>86</v>
      </c>
      <c r="F333" s="142">
        <v>2500</v>
      </c>
      <c r="G333" s="161">
        <f t="shared" si="5"/>
        <v>0</v>
      </c>
      <c r="H333" s="142">
        <v>2500</v>
      </c>
    </row>
    <row r="334" spans="1:8" s="46" customFormat="1" ht="27" x14ac:dyDescent="0.2">
      <c r="A334" s="130" t="s">
        <v>708</v>
      </c>
      <c r="B334" s="121" t="s">
        <v>435</v>
      </c>
      <c r="C334" s="121" t="s">
        <v>76</v>
      </c>
      <c r="D334" s="121" t="s">
        <v>274</v>
      </c>
      <c r="E334" s="121"/>
      <c r="F334" s="122">
        <f>F335+F347</f>
        <v>15300</v>
      </c>
      <c r="G334" s="161">
        <f t="shared" si="5"/>
        <v>56930.247790000009</v>
      </c>
      <c r="H334" s="122">
        <f>H335+H347+H341+H344+H338</f>
        <v>72230.247790000009</v>
      </c>
    </row>
    <row r="335" spans="1:8" s="46" customFormat="1" ht="24" x14ac:dyDescent="0.2">
      <c r="A335" s="117" t="s">
        <v>499</v>
      </c>
      <c r="B335" s="118" t="s">
        <v>435</v>
      </c>
      <c r="C335" s="118" t="s">
        <v>76</v>
      </c>
      <c r="D335" s="118" t="s">
        <v>651</v>
      </c>
      <c r="E335" s="118"/>
      <c r="F335" s="141">
        <f>F336</f>
        <v>2000</v>
      </c>
      <c r="G335" s="161">
        <f t="shared" si="5"/>
        <v>-160</v>
      </c>
      <c r="H335" s="141">
        <f>H336</f>
        <v>1840</v>
      </c>
    </row>
    <row r="336" spans="1:8" s="46" customFormat="1" x14ac:dyDescent="0.2">
      <c r="A336" s="126" t="s">
        <v>303</v>
      </c>
      <c r="B336" s="127" t="s">
        <v>435</v>
      </c>
      <c r="C336" s="127" t="s">
        <v>76</v>
      </c>
      <c r="D336" s="127" t="s">
        <v>651</v>
      </c>
      <c r="E336" s="127" t="s">
        <v>84</v>
      </c>
      <c r="F336" s="142">
        <f>F337</f>
        <v>2000</v>
      </c>
      <c r="G336" s="161">
        <f t="shared" si="5"/>
        <v>-160</v>
      </c>
      <c r="H336" s="142">
        <f>H337</f>
        <v>1840</v>
      </c>
    </row>
    <row r="337" spans="1:8" s="46" customFormat="1" x14ac:dyDescent="0.2">
      <c r="A337" s="126" t="s">
        <v>85</v>
      </c>
      <c r="B337" s="127" t="s">
        <v>435</v>
      </c>
      <c r="C337" s="127" t="s">
        <v>76</v>
      </c>
      <c r="D337" s="127" t="s">
        <v>651</v>
      </c>
      <c r="E337" s="127" t="s">
        <v>86</v>
      </c>
      <c r="F337" s="142">
        <v>2000</v>
      </c>
      <c r="G337" s="161">
        <f t="shared" si="5"/>
        <v>-160</v>
      </c>
      <c r="H337" s="142">
        <f>2000-160</f>
        <v>1840</v>
      </c>
    </row>
    <row r="338" spans="1:8" s="46" customFormat="1" x14ac:dyDescent="0.2">
      <c r="A338" s="148" t="s">
        <v>137</v>
      </c>
      <c r="B338" s="118" t="s">
        <v>435</v>
      </c>
      <c r="C338" s="118" t="s">
        <v>76</v>
      </c>
      <c r="D338" s="118" t="s">
        <v>650</v>
      </c>
      <c r="E338" s="118"/>
      <c r="F338" s="141">
        <v>500</v>
      </c>
      <c r="G338" s="161"/>
      <c r="H338" s="141">
        <f>H339</f>
        <v>160</v>
      </c>
    </row>
    <row r="339" spans="1:8" s="46" customFormat="1" x14ac:dyDescent="0.2">
      <c r="A339" s="126" t="s">
        <v>303</v>
      </c>
      <c r="B339" s="127" t="s">
        <v>435</v>
      </c>
      <c r="C339" s="127" t="s">
        <v>76</v>
      </c>
      <c r="D339" s="127" t="s">
        <v>650</v>
      </c>
      <c r="E339" s="127" t="s">
        <v>84</v>
      </c>
      <c r="F339" s="142">
        <v>500</v>
      </c>
      <c r="G339" s="161"/>
      <c r="H339" s="142">
        <f>H340</f>
        <v>160</v>
      </c>
    </row>
    <row r="340" spans="1:8" s="46" customFormat="1" x14ac:dyDescent="0.2">
      <c r="A340" s="126" t="s">
        <v>85</v>
      </c>
      <c r="B340" s="127" t="s">
        <v>435</v>
      </c>
      <c r="C340" s="127" t="s">
        <v>76</v>
      </c>
      <c r="D340" s="127" t="s">
        <v>650</v>
      </c>
      <c r="E340" s="127" t="s">
        <v>86</v>
      </c>
      <c r="F340" s="142">
        <v>500</v>
      </c>
      <c r="G340" s="161"/>
      <c r="H340" s="142">
        <v>160</v>
      </c>
    </row>
    <row r="341" spans="1:8" s="46" customFormat="1" ht="54" x14ac:dyDescent="0.2">
      <c r="A341" s="231" t="s">
        <v>773</v>
      </c>
      <c r="B341" s="48" t="s">
        <v>435</v>
      </c>
      <c r="C341" s="48" t="s">
        <v>76</v>
      </c>
      <c r="D341" s="48" t="s">
        <v>774</v>
      </c>
      <c r="E341" s="48"/>
      <c r="F341" s="142"/>
      <c r="G341" s="161"/>
      <c r="H341" s="233">
        <f>H342</f>
        <v>54171.156999999999</v>
      </c>
    </row>
    <row r="342" spans="1:8" s="46" customFormat="1" x14ac:dyDescent="0.2">
      <c r="A342" s="73" t="s">
        <v>228</v>
      </c>
      <c r="B342" s="29" t="s">
        <v>435</v>
      </c>
      <c r="C342" s="29" t="s">
        <v>76</v>
      </c>
      <c r="D342" s="29" t="s">
        <v>774</v>
      </c>
      <c r="E342" s="29" t="s">
        <v>437</v>
      </c>
      <c r="F342" s="142"/>
      <c r="G342" s="161"/>
      <c r="H342" s="38">
        <f>H343</f>
        <v>54171.156999999999</v>
      </c>
    </row>
    <row r="343" spans="1:8" s="46" customFormat="1" x14ac:dyDescent="0.2">
      <c r="A343" s="73" t="s">
        <v>438</v>
      </c>
      <c r="B343" s="29" t="s">
        <v>435</v>
      </c>
      <c r="C343" s="29" t="s">
        <v>76</v>
      </c>
      <c r="D343" s="29" t="s">
        <v>774</v>
      </c>
      <c r="E343" s="29" t="s">
        <v>439</v>
      </c>
      <c r="F343" s="142"/>
      <c r="G343" s="161"/>
      <c r="H343" s="38">
        <v>54171.156999999999</v>
      </c>
    </row>
    <row r="344" spans="1:8" s="46" customFormat="1" ht="40.5" x14ac:dyDescent="0.2">
      <c r="A344" s="232" t="s">
        <v>775</v>
      </c>
      <c r="B344" s="48" t="s">
        <v>435</v>
      </c>
      <c r="C344" s="48" t="s">
        <v>76</v>
      </c>
      <c r="D344" s="48" t="s">
        <v>776</v>
      </c>
      <c r="E344" s="48"/>
      <c r="F344" s="142"/>
      <c r="G344" s="161"/>
      <c r="H344" s="233">
        <f>H345</f>
        <v>2759.0907900000002</v>
      </c>
    </row>
    <row r="345" spans="1:8" s="46" customFormat="1" x14ac:dyDescent="0.2">
      <c r="A345" s="73" t="s">
        <v>228</v>
      </c>
      <c r="B345" s="29" t="s">
        <v>435</v>
      </c>
      <c r="C345" s="29" t="s">
        <v>76</v>
      </c>
      <c r="D345" s="29" t="s">
        <v>776</v>
      </c>
      <c r="E345" s="29" t="s">
        <v>437</v>
      </c>
      <c r="F345" s="142"/>
      <c r="G345" s="161"/>
      <c r="H345" s="38">
        <f>H346</f>
        <v>2759.0907900000002</v>
      </c>
    </row>
    <row r="346" spans="1:8" s="46" customFormat="1" x14ac:dyDescent="0.2">
      <c r="A346" s="73" t="s">
        <v>438</v>
      </c>
      <c r="B346" s="29" t="s">
        <v>435</v>
      </c>
      <c r="C346" s="29" t="s">
        <v>76</v>
      </c>
      <c r="D346" s="29" t="s">
        <v>776</v>
      </c>
      <c r="E346" s="29" t="s">
        <v>439</v>
      </c>
      <c r="F346" s="142"/>
      <c r="G346" s="161"/>
      <c r="H346" s="38">
        <v>2759.0907900000002</v>
      </c>
    </row>
    <row r="347" spans="1:8" s="46" customFormat="1" x14ac:dyDescent="0.2">
      <c r="A347" s="117" t="s">
        <v>644</v>
      </c>
      <c r="B347" s="118" t="s">
        <v>435</v>
      </c>
      <c r="C347" s="118" t="s">
        <v>76</v>
      </c>
      <c r="D347" s="118" t="s">
        <v>645</v>
      </c>
      <c r="E347" s="118"/>
      <c r="F347" s="119">
        <f>F348</f>
        <v>13300</v>
      </c>
      <c r="G347" s="161">
        <f t="shared" si="5"/>
        <v>0</v>
      </c>
      <c r="H347" s="119">
        <f>H348</f>
        <v>13300</v>
      </c>
    </row>
    <row r="348" spans="1:8" s="46" customFormat="1" x14ac:dyDescent="0.2">
      <c r="A348" s="126" t="s">
        <v>228</v>
      </c>
      <c r="B348" s="127" t="s">
        <v>435</v>
      </c>
      <c r="C348" s="127" t="s">
        <v>76</v>
      </c>
      <c r="D348" s="127" t="s">
        <v>645</v>
      </c>
      <c r="E348" s="127" t="s">
        <v>437</v>
      </c>
      <c r="F348" s="128">
        <f>F349</f>
        <v>13300</v>
      </c>
      <c r="G348" s="161">
        <f t="shared" si="5"/>
        <v>0</v>
      </c>
      <c r="H348" s="128">
        <f>H349</f>
        <v>13300</v>
      </c>
    </row>
    <row r="349" spans="1:8" s="46" customFormat="1" x14ac:dyDescent="0.2">
      <c r="A349" s="126" t="s">
        <v>438</v>
      </c>
      <c r="B349" s="127" t="s">
        <v>435</v>
      </c>
      <c r="C349" s="127" t="s">
        <v>76</v>
      </c>
      <c r="D349" s="127" t="s">
        <v>645</v>
      </c>
      <c r="E349" s="127" t="s">
        <v>439</v>
      </c>
      <c r="F349" s="128">
        <v>13300</v>
      </c>
      <c r="G349" s="161">
        <f t="shared" si="5"/>
        <v>0</v>
      </c>
      <c r="H349" s="128">
        <v>13300</v>
      </c>
    </row>
    <row r="350" spans="1:8" s="192" customFormat="1" x14ac:dyDescent="0.2">
      <c r="A350" s="117" t="s">
        <v>379</v>
      </c>
      <c r="B350" s="118" t="s">
        <v>435</v>
      </c>
      <c r="C350" s="118" t="s">
        <v>496</v>
      </c>
      <c r="D350" s="118"/>
      <c r="E350" s="118"/>
      <c r="F350" s="119" t="e">
        <f>F351</f>
        <v>#REF!</v>
      </c>
      <c r="G350" s="161" t="e">
        <f t="shared" si="5"/>
        <v>#REF!</v>
      </c>
      <c r="H350" s="119">
        <f>H351</f>
        <v>82230</v>
      </c>
    </row>
    <row r="351" spans="1:8" s="192" customFormat="1" x14ac:dyDescent="0.2">
      <c r="A351" s="131" t="s">
        <v>380</v>
      </c>
      <c r="B351" s="132" t="s">
        <v>435</v>
      </c>
      <c r="C351" s="132" t="s">
        <v>496</v>
      </c>
      <c r="D351" s="132"/>
      <c r="E351" s="132"/>
      <c r="F351" s="133" t="e">
        <f>F352</f>
        <v>#REF!</v>
      </c>
      <c r="G351" s="161" t="e">
        <f t="shared" si="5"/>
        <v>#REF!</v>
      </c>
      <c r="H351" s="133">
        <f>H352</f>
        <v>82230</v>
      </c>
    </row>
    <row r="352" spans="1:8" s="192" customFormat="1" ht="27" x14ac:dyDescent="0.2">
      <c r="A352" s="130" t="s">
        <v>713</v>
      </c>
      <c r="B352" s="121" t="s">
        <v>435</v>
      </c>
      <c r="C352" s="121" t="s">
        <v>496</v>
      </c>
      <c r="D352" s="121" t="s">
        <v>244</v>
      </c>
      <c r="E352" s="132"/>
      <c r="F352" s="122" t="e">
        <f>F353+F362+F368+F371</f>
        <v>#REF!</v>
      </c>
      <c r="G352" s="161" t="e">
        <f t="shared" si="5"/>
        <v>#REF!</v>
      </c>
      <c r="H352" s="122">
        <f>H353+H362+H368+H371</f>
        <v>82230</v>
      </c>
    </row>
    <row r="353" spans="1:8" s="192" customFormat="1" ht="27" x14ac:dyDescent="0.2">
      <c r="A353" s="130" t="s">
        <v>126</v>
      </c>
      <c r="B353" s="121" t="s">
        <v>435</v>
      </c>
      <c r="C353" s="121" t="s">
        <v>496</v>
      </c>
      <c r="D353" s="121" t="s">
        <v>249</v>
      </c>
      <c r="E353" s="132"/>
      <c r="F353" s="122" t="e">
        <f>F354+#REF!+F359</f>
        <v>#REF!</v>
      </c>
      <c r="G353" s="161" t="e">
        <f t="shared" ref="G353:G415" si="7">H353-F353</f>
        <v>#REF!</v>
      </c>
      <c r="H353" s="122">
        <f>H354+H359</f>
        <v>16100</v>
      </c>
    </row>
    <row r="354" spans="1:8" s="192" customFormat="1" x14ac:dyDescent="0.2">
      <c r="A354" s="117" t="s">
        <v>672</v>
      </c>
      <c r="B354" s="118" t="s">
        <v>435</v>
      </c>
      <c r="C354" s="118" t="s">
        <v>496</v>
      </c>
      <c r="D354" s="118" t="s">
        <v>673</v>
      </c>
      <c r="E354" s="127"/>
      <c r="F354" s="141">
        <f>F357</f>
        <v>14100</v>
      </c>
      <c r="G354" s="161">
        <f t="shared" si="7"/>
        <v>0</v>
      </c>
      <c r="H354" s="141">
        <f>H355+H357</f>
        <v>14100</v>
      </c>
    </row>
    <row r="355" spans="1:8" s="192" customFormat="1" x14ac:dyDescent="0.2">
      <c r="A355" s="126" t="s">
        <v>303</v>
      </c>
      <c r="B355" s="145" t="s">
        <v>435</v>
      </c>
      <c r="C355" s="145" t="s">
        <v>496</v>
      </c>
      <c r="D355" s="127" t="s">
        <v>673</v>
      </c>
      <c r="E355" s="127" t="s">
        <v>84</v>
      </c>
      <c r="F355" s="141"/>
      <c r="G355" s="161"/>
      <c r="H355" s="142">
        <f>H356</f>
        <v>3760</v>
      </c>
    </row>
    <row r="356" spans="1:8" s="192" customFormat="1" x14ac:dyDescent="0.2">
      <c r="A356" s="126" t="s">
        <v>85</v>
      </c>
      <c r="B356" s="127" t="s">
        <v>435</v>
      </c>
      <c r="C356" s="127" t="s">
        <v>496</v>
      </c>
      <c r="D356" s="127" t="s">
        <v>673</v>
      </c>
      <c r="E356" s="127" t="s">
        <v>86</v>
      </c>
      <c r="F356" s="141"/>
      <c r="G356" s="161"/>
      <c r="H356" s="142">
        <v>3760</v>
      </c>
    </row>
    <row r="357" spans="1:8" s="192" customFormat="1" x14ac:dyDescent="0.2">
      <c r="A357" s="126" t="s">
        <v>436</v>
      </c>
      <c r="B357" s="145" t="s">
        <v>435</v>
      </c>
      <c r="C357" s="145" t="s">
        <v>496</v>
      </c>
      <c r="D357" s="127" t="s">
        <v>673</v>
      </c>
      <c r="E357" s="127" t="s">
        <v>437</v>
      </c>
      <c r="F357" s="142">
        <f>F358</f>
        <v>14100</v>
      </c>
      <c r="G357" s="161">
        <f t="shared" si="7"/>
        <v>-3760</v>
      </c>
      <c r="H357" s="142">
        <f>H358</f>
        <v>10340</v>
      </c>
    </row>
    <row r="358" spans="1:8" s="192" customFormat="1" x14ac:dyDescent="0.2">
      <c r="A358" s="126" t="s">
        <v>438</v>
      </c>
      <c r="B358" s="127" t="s">
        <v>435</v>
      </c>
      <c r="C358" s="127" t="s">
        <v>496</v>
      </c>
      <c r="D358" s="127" t="s">
        <v>673</v>
      </c>
      <c r="E358" s="127" t="s">
        <v>439</v>
      </c>
      <c r="F358" s="142">
        <v>14100</v>
      </c>
      <c r="G358" s="161">
        <f t="shared" si="7"/>
        <v>-3760</v>
      </c>
      <c r="H358" s="142">
        <f>14100-3760</f>
        <v>10340</v>
      </c>
    </row>
    <row r="359" spans="1:8" s="192" customFormat="1" x14ac:dyDescent="0.2">
      <c r="A359" s="117" t="s">
        <v>709</v>
      </c>
      <c r="B359" s="118" t="s">
        <v>435</v>
      </c>
      <c r="C359" s="118" t="s">
        <v>496</v>
      </c>
      <c r="D359" s="118" t="s">
        <v>674</v>
      </c>
      <c r="E359" s="118"/>
      <c r="F359" s="141">
        <f>F360</f>
        <v>1000</v>
      </c>
      <c r="G359" s="161">
        <f t="shared" si="7"/>
        <v>1000</v>
      </c>
      <c r="H359" s="141">
        <f>H360</f>
        <v>2000</v>
      </c>
    </row>
    <row r="360" spans="1:8" s="192" customFormat="1" x14ac:dyDescent="0.2">
      <c r="A360" s="126" t="s">
        <v>303</v>
      </c>
      <c r="B360" s="127" t="s">
        <v>435</v>
      </c>
      <c r="C360" s="127" t="s">
        <v>496</v>
      </c>
      <c r="D360" s="127" t="s">
        <v>674</v>
      </c>
      <c r="E360" s="127" t="s">
        <v>84</v>
      </c>
      <c r="F360" s="142">
        <f>F361</f>
        <v>1000</v>
      </c>
      <c r="G360" s="161">
        <f t="shared" si="7"/>
        <v>1000</v>
      </c>
      <c r="H360" s="142">
        <f>H361</f>
        <v>2000</v>
      </c>
    </row>
    <row r="361" spans="1:8" s="192" customFormat="1" x14ac:dyDescent="0.2">
      <c r="A361" s="126" t="s">
        <v>85</v>
      </c>
      <c r="B361" s="127" t="s">
        <v>435</v>
      </c>
      <c r="C361" s="127" t="s">
        <v>496</v>
      </c>
      <c r="D361" s="127" t="s">
        <v>674</v>
      </c>
      <c r="E361" s="127" t="s">
        <v>86</v>
      </c>
      <c r="F361" s="142">
        <v>1000</v>
      </c>
      <c r="G361" s="161">
        <f t="shared" si="7"/>
        <v>1000</v>
      </c>
      <c r="H361" s="142">
        <f>1000+1000</f>
        <v>2000</v>
      </c>
    </row>
    <row r="362" spans="1:8" s="192" customFormat="1" ht="24" x14ac:dyDescent="0.2">
      <c r="A362" s="117" t="s">
        <v>663</v>
      </c>
      <c r="B362" s="118" t="s">
        <v>435</v>
      </c>
      <c r="C362" s="118" t="s">
        <v>496</v>
      </c>
      <c r="D362" s="118" t="s">
        <v>153</v>
      </c>
      <c r="E362" s="127"/>
      <c r="F362" s="119">
        <f>F363</f>
        <v>69030</v>
      </c>
      <c r="G362" s="161">
        <f t="shared" si="7"/>
        <v>-9100</v>
      </c>
      <c r="H362" s="119">
        <f>H363</f>
        <v>59930</v>
      </c>
    </row>
    <row r="363" spans="1:8" s="192" customFormat="1" ht="24" x14ac:dyDescent="0.2">
      <c r="A363" s="131" t="s">
        <v>664</v>
      </c>
      <c r="B363" s="132" t="s">
        <v>435</v>
      </c>
      <c r="C363" s="132" t="s">
        <v>496</v>
      </c>
      <c r="D363" s="132" t="s">
        <v>675</v>
      </c>
      <c r="E363" s="146"/>
      <c r="F363" s="133">
        <f>F364+F366</f>
        <v>69030</v>
      </c>
      <c r="G363" s="161">
        <f t="shared" si="7"/>
        <v>-9100</v>
      </c>
      <c r="H363" s="133">
        <f>H364+H366</f>
        <v>59930</v>
      </c>
    </row>
    <row r="364" spans="1:8" s="192" customFormat="1" x14ac:dyDescent="0.2">
      <c r="A364" s="126" t="s">
        <v>303</v>
      </c>
      <c r="B364" s="127" t="s">
        <v>435</v>
      </c>
      <c r="C364" s="127" t="s">
        <v>496</v>
      </c>
      <c r="D364" s="127" t="s">
        <v>675</v>
      </c>
      <c r="E364" s="127" t="s">
        <v>84</v>
      </c>
      <c r="F364" s="128">
        <f>F365</f>
        <v>24100</v>
      </c>
      <c r="G364" s="161">
        <f t="shared" si="7"/>
        <v>16200</v>
      </c>
      <c r="H364" s="128">
        <f>H365</f>
        <v>40300</v>
      </c>
    </row>
    <row r="365" spans="1:8" s="192" customFormat="1" x14ac:dyDescent="0.2">
      <c r="A365" s="126" t="s">
        <v>85</v>
      </c>
      <c r="B365" s="127" t="s">
        <v>435</v>
      </c>
      <c r="C365" s="127" t="s">
        <v>496</v>
      </c>
      <c r="D365" s="127" t="s">
        <v>675</v>
      </c>
      <c r="E365" s="127" t="s">
        <v>86</v>
      </c>
      <c r="F365" s="128">
        <f>2000+21000+1000+100</f>
        <v>24100</v>
      </c>
      <c r="G365" s="161">
        <f t="shared" si="7"/>
        <v>16200</v>
      </c>
      <c r="H365" s="128">
        <f>2000+21000+1000+100+1000+5500+9700</f>
        <v>40300</v>
      </c>
    </row>
    <row r="366" spans="1:8" s="46" customFormat="1" x14ac:dyDescent="0.2">
      <c r="A366" s="126" t="s">
        <v>436</v>
      </c>
      <c r="B366" s="145" t="s">
        <v>435</v>
      </c>
      <c r="C366" s="145" t="s">
        <v>496</v>
      </c>
      <c r="D366" s="127" t="s">
        <v>675</v>
      </c>
      <c r="E366" s="127" t="s">
        <v>437</v>
      </c>
      <c r="F366" s="128">
        <f>F367</f>
        <v>44930</v>
      </c>
      <c r="G366" s="161">
        <f t="shared" si="7"/>
        <v>-25300</v>
      </c>
      <c r="H366" s="128">
        <f>H367</f>
        <v>19630</v>
      </c>
    </row>
    <row r="367" spans="1:8" s="46" customFormat="1" x14ac:dyDescent="0.2">
      <c r="A367" s="126" t="s">
        <v>438</v>
      </c>
      <c r="B367" s="127" t="s">
        <v>435</v>
      </c>
      <c r="C367" s="127" t="s">
        <v>496</v>
      </c>
      <c r="D367" s="127" t="s">
        <v>675</v>
      </c>
      <c r="E367" s="127" t="s">
        <v>439</v>
      </c>
      <c r="F367" s="128">
        <v>44930</v>
      </c>
      <c r="G367" s="161">
        <f t="shared" si="7"/>
        <v>-25300</v>
      </c>
      <c r="H367" s="128">
        <f>44930-1000-5500-9700-9100</f>
        <v>19630</v>
      </c>
    </row>
    <row r="368" spans="1:8" s="46" customFormat="1" x14ac:dyDescent="0.2">
      <c r="A368" s="117" t="s">
        <v>154</v>
      </c>
      <c r="B368" s="118" t="s">
        <v>435</v>
      </c>
      <c r="C368" s="118" t="s">
        <v>496</v>
      </c>
      <c r="D368" s="118" t="s">
        <v>680</v>
      </c>
      <c r="E368" s="118"/>
      <c r="F368" s="119">
        <f>F369</f>
        <v>1200</v>
      </c>
      <c r="G368" s="161">
        <f t="shared" si="7"/>
        <v>0</v>
      </c>
      <c r="H368" s="119">
        <f>H369</f>
        <v>1200</v>
      </c>
    </row>
    <row r="369" spans="1:8" s="46" customFormat="1" x14ac:dyDescent="0.2">
      <c r="A369" s="126" t="s">
        <v>303</v>
      </c>
      <c r="B369" s="127" t="s">
        <v>435</v>
      </c>
      <c r="C369" s="127" t="s">
        <v>496</v>
      </c>
      <c r="D369" s="127" t="s">
        <v>680</v>
      </c>
      <c r="E369" s="127" t="s">
        <v>84</v>
      </c>
      <c r="F369" s="128">
        <f>F370</f>
        <v>1200</v>
      </c>
      <c r="G369" s="161">
        <f t="shared" si="7"/>
        <v>0</v>
      </c>
      <c r="H369" s="128">
        <f>H370</f>
        <v>1200</v>
      </c>
    </row>
    <row r="370" spans="1:8" s="46" customFormat="1" x14ac:dyDescent="0.2">
      <c r="A370" s="126" t="s">
        <v>85</v>
      </c>
      <c r="B370" s="127" t="s">
        <v>435</v>
      </c>
      <c r="C370" s="127" t="s">
        <v>496</v>
      </c>
      <c r="D370" s="127" t="s">
        <v>680</v>
      </c>
      <c r="E370" s="127" t="s">
        <v>86</v>
      </c>
      <c r="F370" s="128">
        <v>1200</v>
      </c>
      <c r="G370" s="161">
        <f t="shared" si="7"/>
        <v>0</v>
      </c>
      <c r="H370" s="128">
        <v>1200</v>
      </c>
    </row>
    <row r="371" spans="1:8" s="46" customFormat="1" x14ac:dyDescent="0.2">
      <c r="A371" s="117" t="s">
        <v>453</v>
      </c>
      <c r="B371" s="118" t="s">
        <v>435</v>
      </c>
      <c r="C371" s="118" t="s">
        <v>496</v>
      </c>
      <c r="D371" s="118" t="s">
        <v>127</v>
      </c>
      <c r="E371" s="118"/>
      <c r="F371" s="119">
        <f>F372</f>
        <v>5000</v>
      </c>
      <c r="G371" s="161">
        <f t="shared" si="7"/>
        <v>0</v>
      </c>
      <c r="H371" s="119">
        <f>H372</f>
        <v>5000</v>
      </c>
    </row>
    <row r="372" spans="1:8" s="46" customFormat="1" x14ac:dyDescent="0.2">
      <c r="A372" s="131" t="s">
        <v>686</v>
      </c>
      <c r="B372" s="132" t="s">
        <v>435</v>
      </c>
      <c r="C372" s="132" t="s">
        <v>496</v>
      </c>
      <c r="D372" s="132" t="s">
        <v>687</v>
      </c>
      <c r="E372" s="132"/>
      <c r="F372" s="133">
        <f>F373</f>
        <v>5000</v>
      </c>
      <c r="G372" s="161">
        <f t="shared" si="7"/>
        <v>0</v>
      </c>
      <c r="H372" s="133">
        <f>H373</f>
        <v>5000</v>
      </c>
    </row>
    <row r="373" spans="1:8" s="46" customFormat="1" x14ac:dyDescent="0.2">
      <c r="A373" s="126" t="s">
        <v>303</v>
      </c>
      <c r="B373" s="127" t="s">
        <v>435</v>
      </c>
      <c r="C373" s="127" t="s">
        <v>496</v>
      </c>
      <c r="D373" s="127" t="s">
        <v>687</v>
      </c>
      <c r="E373" s="127" t="s">
        <v>84</v>
      </c>
      <c r="F373" s="128">
        <f>F374</f>
        <v>5000</v>
      </c>
      <c r="G373" s="161">
        <f t="shared" si="7"/>
        <v>0</v>
      </c>
      <c r="H373" s="128">
        <f>H374</f>
        <v>5000</v>
      </c>
    </row>
    <row r="374" spans="1:8" s="46" customFormat="1" x14ac:dyDescent="0.2">
      <c r="A374" s="126" t="s">
        <v>85</v>
      </c>
      <c r="B374" s="127" t="s">
        <v>435</v>
      </c>
      <c r="C374" s="127" t="s">
        <v>496</v>
      </c>
      <c r="D374" s="127" t="s">
        <v>687</v>
      </c>
      <c r="E374" s="127" t="s">
        <v>86</v>
      </c>
      <c r="F374" s="128">
        <v>5000</v>
      </c>
      <c r="G374" s="161">
        <f t="shared" si="7"/>
        <v>0</v>
      </c>
      <c r="H374" s="128">
        <v>5000</v>
      </c>
    </row>
    <row r="375" spans="1:8" s="46" customFormat="1" x14ac:dyDescent="0.2">
      <c r="A375" s="117" t="s">
        <v>381</v>
      </c>
      <c r="B375" s="118" t="s">
        <v>435</v>
      </c>
      <c r="C375" s="118" t="s">
        <v>488</v>
      </c>
      <c r="D375" s="127"/>
      <c r="E375" s="127"/>
      <c r="F375" s="119">
        <f>F376+F410+F421+F440+F447</f>
        <v>636568</v>
      </c>
      <c r="G375" s="161">
        <f t="shared" si="7"/>
        <v>126993.97679999995</v>
      </c>
      <c r="H375" s="119">
        <f>H376+H410+H421+H440+H447</f>
        <v>763561.97679999995</v>
      </c>
    </row>
    <row r="376" spans="1:8" s="46" customFormat="1" ht="12.75" customHeight="1" x14ac:dyDescent="0.2">
      <c r="A376" s="130" t="s">
        <v>627</v>
      </c>
      <c r="B376" s="121" t="s">
        <v>435</v>
      </c>
      <c r="C376" s="121" t="s">
        <v>488</v>
      </c>
      <c r="D376" s="156" t="s">
        <v>256</v>
      </c>
      <c r="E376" s="121"/>
      <c r="F376" s="122">
        <f>F377+F380+F383+F386+F389+F392+F395+F398+F401+F404+F407</f>
        <v>368083</v>
      </c>
      <c r="G376" s="161">
        <f t="shared" si="7"/>
        <v>-19924.003000000026</v>
      </c>
      <c r="H376" s="122">
        <f>H377+H380+H383+H386+H389+H392+H395+H398+H401+H404+H407</f>
        <v>348158.99699999997</v>
      </c>
    </row>
    <row r="377" spans="1:8" s="46" customFormat="1" x14ac:dyDescent="0.2">
      <c r="A377" s="148" t="s">
        <v>629</v>
      </c>
      <c r="B377" s="118" t="s">
        <v>435</v>
      </c>
      <c r="C377" s="118" t="s">
        <v>488</v>
      </c>
      <c r="D377" s="118" t="s">
        <v>630</v>
      </c>
      <c r="E377" s="118"/>
      <c r="F377" s="119">
        <f>F378</f>
        <v>31000</v>
      </c>
      <c r="G377" s="161">
        <f t="shared" si="7"/>
        <v>-16715.2</v>
      </c>
      <c r="H377" s="119">
        <f>H378</f>
        <v>14284.8</v>
      </c>
    </row>
    <row r="378" spans="1:8" s="46" customFormat="1" x14ac:dyDescent="0.2">
      <c r="A378" s="126" t="s">
        <v>303</v>
      </c>
      <c r="B378" s="127" t="s">
        <v>435</v>
      </c>
      <c r="C378" s="127" t="s">
        <v>488</v>
      </c>
      <c r="D378" s="127" t="s">
        <v>630</v>
      </c>
      <c r="E378" s="127" t="s">
        <v>84</v>
      </c>
      <c r="F378" s="128">
        <f>F379</f>
        <v>31000</v>
      </c>
      <c r="G378" s="161">
        <f t="shared" si="7"/>
        <v>-16715.2</v>
      </c>
      <c r="H378" s="128">
        <f>H379</f>
        <v>14284.8</v>
      </c>
    </row>
    <row r="379" spans="1:8" s="46" customFormat="1" x14ac:dyDescent="0.2">
      <c r="A379" s="126" t="s">
        <v>85</v>
      </c>
      <c r="B379" s="127" t="s">
        <v>435</v>
      </c>
      <c r="C379" s="127" t="s">
        <v>488</v>
      </c>
      <c r="D379" s="127" t="s">
        <v>630</v>
      </c>
      <c r="E379" s="127" t="s">
        <v>86</v>
      </c>
      <c r="F379" s="128">
        <v>31000</v>
      </c>
      <c r="G379" s="161">
        <f t="shared" si="7"/>
        <v>-16715.2</v>
      </c>
      <c r="H379" s="128">
        <f>31000-0.5-6714.7-10000</f>
        <v>14284.8</v>
      </c>
    </row>
    <row r="380" spans="1:8" s="46" customFormat="1" x14ac:dyDescent="0.2">
      <c r="A380" s="117" t="s">
        <v>631</v>
      </c>
      <c r="B380" s="118" t="s">
        <v>435</v>
      </c>
      <c r="C380" s="118" t="s">
        <v>488</v>
      </c>
      <c r="D380" s="118" t="s">
        <v>632</v>
      </c>
      <c r="E380" s="118"/>
      <c r="F380" s="119">
        <f>F381</f>
        <v>2000</v>
      </c>
      <c r="G380" s="161">
        <f t="shared" si="7"/>
        <v>0</v>
      </c>
      <c r="H380" s="119">
        <f>H381</f>
        <v>2000</v>
      </c>
    </row>
    <row r="381" spans="1:8" s="46" customFormat="1" x14ac:dyDescent="0.2">
      <c r="A381" s="126" t="s">
        <v>303</v>
      </c>
      <c r="B381" s="127" t="s">
        <v>435</v>
      </c>
      <c r="C381" s="127" t="s">
        <v>488</v>
      </c>
      <c r="D381" s="127" t="s">
        <v>632</v>
      </c>
      <c r="E381" s="127" t="s">
        <v>84</v>
      </c>
      <c r="F381" s="128">
        <f>F382</f>
        <v>2000</v>
      </c>
      <c r="G381" s="161">
        <f t="shared" si="7"/>
        <v>0</v>
      </c>
      <c r="H381" s="128">
        <f>H382</f>
        <v>2000</v>
      </c>
    </row>
    <row r="382" spans="1:8" s="46" customFormat="1" x14ac:dyDescent="0.2">
      <c r="A382" s="126" t="s">
        <v>85</v>
      </c>
      <c r="B382" s="127" t="s">
        <v>435</v>
      </c>
      <c r="C382" s="127" t="s">
        <v>488</v>
      </c>
      <c r="D382" s="127" t="s">
        <v>632</v>
      </c>
      <c r="E382" s="127" t="s">
        <v>86</v>
      </c>
      <c r="F382" s="128">
        <v>2000</v>
      </c>
      <c r="G382" s="161">
        <f t="shared" si="7"/>
        <v>0</v>
      </c>
      <c r="H382" s="128">
        <v>2000</v>
      </c>
    </row>
    <row r="383" spans="1:8" s="46" customFormat="1" x14ac:dyDescent="0.2">
      <c r="A383" s="117" t="s">
        <v>633</v>
      </c>
      <c r="B383" s="118" t="s">
        <v>435</v>
      </c>
      <c r="C383" s="118" t="s">
        <v>488</v>
      </c>
      <c r="D383" s="118" t="s">
        <v>634</v>
      </c>
      <c r="E383" s="118"/>
      <c r="F383" s="119">
        <f>F384</f>
        <v>1000</v>
      </c>
      <c r="G383" s="161">
        <f t="shared" si="7"/>
        <v>0</v>
      </c>
      <c r="H383" s="119">
        <f>H384</f>
        <v>1000</v>
      </c>
    </row>
    <row r="384" spans="1:8" s="46" customFormat="1" x14ac:dyDescent="0.2">
      <c r="A384" s="126" t="s">
        <v>303</v>
      </c>
      <c r="B384" s="127" t="s">
        <v>435</v>
      </c>
      <c r="C384" s="127" t="s">
        <v>488</v>
      </c>
      <c r="D384" s="127" t="s">
        <v>634</v>
      </c>
      <c r="E384" s="127" t="s">
        <v>84</v>
      </c>
      <c r="F384" s="128">
        <f>F385</f>
        <v>1000</v>
      </c>
      <c r="G384" s="161">
        <f t="shared" si="7"/>
        <v>0</v>
      </c>
      <c r="H384" s="128">
        <f>H385</f>
        <v>1000</v>
      </c>
    </row>
    <row r="385" spans="1:8" s="46" customFormat="1" x14ac:dyDescent="0.2">
      <c r="A385" s="126" t="s">
        <v>85</v>
      </c>
      <c r="B385" s="127" t="s">
        <v>435</v>
      </c>
      <c r="C385" s="127" t="s">
        <v>488</v>
      </c>
      <c r="D385" s="127" t="s">
        <v>634</v>
      </c>
      <c r="E385" s="127" t="s">
        <v>86</v>
      </c>
      <c r="F385" s="128">
        <v>1000</v>
      </c>
      <c r="G385" s="161">
        <f t="shared" si="7"/>
        <v>0</v>
      </c>
      <c r="H385" s="128">
        <v>1000</v>
      </c>
    </row>
    <row r="386" spans="1:8" s="46" customFormat="1" x14ac:dyDescent="0.2">
      <c r="A386" s="148" t="s">
        <v>351</v>
      </c>
      <c r="B386" s="118" t="s">
        <v>435</v>
      </c>
      <c r="C386" s="118" t="s">
        <v>488</v>
      </c>
      <c r="D386" s="118" t="s">
        <v>635</v>
      </c>
      <c r="E386" s="118"/>
      <c r="F386" s="119">
        <f>F387</f>
        <v>2000</v>
      </c>
      <c r="G386" s="161">
        <f t="shared" si="7"/>
        <v>-1000</v>
      </c>
      <c r="H386" s="119">
        <f>H387</f>
        <v>1000</v>
      </c>
    </row>
    <row r="387" spans="1:8" s="46" customFormat="1" x14ac:dyDescent="0.2">
      <c r="A387" s="126" t="s">
        <v>303</v>
      </c>
      <c r="B387" s="127" t="s">
        <v>435</v>
      </c>
      <c r="C387" s="127" t="s">
        <v>488</v>
      </c>
      <c r="D387" s="127" t="s">
        <v>635</v>
      </c>
      <c r="E387" s="127" t="s">
        <v>84</v>
      </c>
      <c r="F387" s="128">
        <f>F388</f>
        <v>2000</v>
      </c>
      <c r="G387" s="161">
        <f t="shared" si="7"/>
        <v>-1000</v>
      </c>
      <c r="H387" s="128">
        <f>H388</f>
        <v>1000</v>
      </c>
    </row>
    <row r="388" spans="1:8" s="46" customFormat="1" x14ac:dyDescent="0.2">
      <c r="A388" s="126" t="s">
        <v>85</v>
      </c>
      <c r="B388" s="127" t="s">
        <v>435</v>
      </c>
      <c r="C388" s="127" t="s">
        <v>488</v>
      </c>
      <c r="D388" s="127" t="s">
        <v>635</v>
      </c>
      <c r="E388" s="127" t="s">
        <v>86</v>
      </c>
      <c r="F388" s="128">
        <v>2000</v>
      </c>
      <c r="G388" s="161">
        <f t="shared" si="7"/>
        <v>-1000</v>
      </c>
      <c r="H388" s="128">
        <f>2000-1000</f>
        <v>1000</v>
      </c>
    </row>
    <row r="389" spans="1:8" s="46" customFormat="1" x14ac:dyDescent="0.2">
      <c r="A389" s="117" t="s">
        <v>352</v>
      </c>
      <c r="B389" s="118" t="s">
        <v>435</v>
      </c>
      <c r="C389" s="118" t="s">
        <v>488</v>
      </c>
      <c r="D389" s="118" t="s">
        <v>636</v>
      </c>
      <c r="E389" s="118"/>
      <c r="F389" s="119">
        <f>F390</f>
        <v>2000</v>
      </c>
      <c r="G389" s="161">
        <f t="shared" si="7"/>
        <v>0</v>
      </c>
      <c r="H389" s="119">
        <f>H390</f>
        <v>2000</v>
      </c>
    </row>
    <row r="390" spans="1:8" s="46" customFormat="1" x14ac:dyDescent="0.2">
      <c r="A390" s="126" t="s">
        <v>303</v>
      </c>
      <c r="B390" s="127" t="s">
        <v>435</v>
      </c>
      <c r="C390" s="127" t="s">
        <v>488</v>
      </c>
      <c r="D390" s="127" t="s">
        <v>636</v>
      </c>
      <c r="E390" s="127" t="s">
        <v>84</v>
      </c>
      <c r="F390" s="128">
        <f>F391</f>
        <v>2000</v>
      </c>
      <c r="G390" s="161">
        <f t="shared" si="7"/>
        <v>0</v>
      </c>
      <c r="H390" s="128">
        <f>H391</f>
        <v>2000</v>
      </c>
    </row>
    <row r="391" spans="1:8" s="46" customFormat="1" x14ac:dyDescent="0.2">
      <c r="A391" s="126" t="s">
        <v>85</v>
      </c>
      <c r="B391" s="127" t="s">
        <v>435</v>
      </c>
      <c r="C391" s="127" t="s">
        <v>488</v>
      </c>
      <c r="D391" s="127" t="s">
        <v>636</v>
      </c>
      <c r="E391" s="127" t="s">
        <v>86</v>
      </c>
      <c r="F391" s="128">
        <v>2000</v>
      </c>
      <c r="G391" s="161">
        <f t="shared" si="7"/>
        <v>0</v>
      </c>
      <c r="H391" s="128">
        <v>2000</v>
      </c>
    </row>
    <row r="392" spans="1:8" s="46" customFormat="1" ht="24" x14ac:dyDescent="0.2">
      <c r="A392" s="148" t="s">
        <v>339</v>
      </c>
      <c r="B392" s="118" t="s">
        <v>435</v>
      </c>
      <c r="C392" s="118" t="s">
        <v>488</v>
      </c>
      <c r="D392" s="118" t="s">
        <v>637</v>
      </c>
      <c r="E392" s="118"/>
      <c r="F392" s="119">
        <f>F393</f>
        <v>2000</v>
      </c>
      <c r="G392" s="161">
        <f t="shared" si="7"/>
        <v>0</v>
      </c>
      <c r="H392" s="119">
        <f>H393</f>
        <v>2000</v>
      </c>
    </row>
    <row r="393" spans="1:8" s="46" customFormat="1" x14ac:dyDescent="0.2">
      <c r="A393" s="126" t="s">
        <v>303</v>
      </c>
      <c r="B393" s="127" t="s">
        <v>435</v>
      </c>
      <c r="C393" s="127" t="s">
        <v>488</v>
      </c>
      <c r="D393" s="127" t="s">
        <v>637</v>
      </c>
      <c r="E393" s="127" t="s">
        <v>84</v>
      </c>
      <c r="F393" s="128">
        <f>F394</f>
        <v>2000</v>
      </c>
      <c r="G393" s="161">
        <f t="shared" si="7"/>
        <v>0</v>
      </c>
      <c r="H393" s="128">
        <f>H394</f>
        <v>2000</v>
      </c>
    </row>
    <row r="394" spans="1:8" s="46" customFormat="1" x14ac:dyDescent="0.2">
      <c r="A394" s="126" t="s">
        <v>85</v>
      </c>
      <c r="B394" s="127" t="s">
        <v>435</v>
      </c>
      <c r="C394" s="127" t="s">
        <v>488</v>
      </c>
      <c r="D394" s="127" t="s">
        <v>637</v>
      </c>
      <c r="E394" s="127" t="s">
        <v>86</v>
      </c>
      <c r="F394" s="128">
        <v>2000</v>
      </c>
      <c r="G394" s="161">
        <f t="shared" si="7"/>
        <v>0</v>
      </c>
      <c r="H394" s="128">
        <v>2000</v>
      </c>
    </row>
    <row r="395" spans="1:8" s="46" customFormat="1" x14ac:dyDescent="0.2">
      <c r="A395" s="148" t="s">
        <v>340</v>
      </c>
      <c r="B395" s="118" t="s">
        <v>435</v>
      </c>
      <c r="C395" s="118" t="s">
        <v>488</v>
      </c>
      <c r="D395" s="157" t="s">
        <v>638</v>
      </c>
      <c r="E395" s="157"/>
      <c r="F395" s="119">
        <f>F396</f>
        <v>2000</v>
      </c>
      <c r="G395" s="161">
        <f t="shared" si="7"/>
        <v>0</v>
      </c>
      <c r="H395" s="119">
        <f>H396</f>
        <v>2000</v>
      </c>
    </row>
    <row r="396" spans="1:8" s="46" customFormat="1" x14ac:dyDescent="0.2">
      <c r="A396" s="126" t="s">
        <v>163</v>
      </c>
      <c r="B396" s="127" t="s">
        <v>435</v>
      </c>
      <c r="C396" s="127" t="s">
        <v>488</v>
      </c>
      <c r="D396" s="144" t="s">
        <v>638</v>
      </c>
      <c r="E396" s="127" t="s">
        <v>84</v>
      </c>
      <c r="F396" s="128">
        <f>F397</f>
        <v>2000</v>
      </c>
      <c r="G396" s="161">
        <f t="shared" si="7"/>
        <v>0</v>
      </c>
      <c r="H396" s="128">
        <f>H397</f>
        <v>2000</v>
      </c>
    </row>
    <row r="397" spans="1:8" s="46" customFormat="1" x14ac:dyDescent="0.2">
      <c r="A397" s="126" t="s">
        <v>85</v>
      </c>
      <c r="B397" s="127" t="s">
        <v>435</v>
      </c>
      <c r="C397" s="127" t="s">
        <v>488</v>
      </c>
      <c r="D397" s="144" t="s">
        <v>638</v>
      </c>
      <c r="E397" s="127" t="s">
        <v>86</v>
      </c>
      <c r="F397" s="128">
        <v>2000</v>
      </c>
      <c r="G397" s="161">
        <f t="shared" si="7"/>
        <v>0</v>
      </c>
      <c r="H397" s="128">
        <v>2000</v>
      </c>
    </row>
    <row r="398" spans="1:8" s="46" customFormat="1" x14ac:dyDescent="0.2">
      <c r="A398" s="117" t="s">
        <v>243</v>
      </c>
      <c r="B398" s="118" t="s">
        <v>435</v>
      </c>
      <c r="C398" s="118" t="s">
        <v>488</v>
      </c>
      <c r="D398" s="118" t="s">
        <v>639</v>
      </c>
      <c r="E398" s="118"/>
      <c r="F398" s="119">
        <f>F399</f>
        <v>80000</v>
      </c>
      <c r="G398" s="161">
        <f t="shared" si="7"/>
        <v>0</v>
      </c>
      <c r="H398" s="119">
        <f>H399</f>
        <v>80000</v>
      </c>
    </row>
    <row r="399" spans="1:8" s="46" customFormat="1" x14ac:dyDescent="0.2">
      <c r="A399" s="126" t="s">
        <v>303</v>
      </c>
      <c r="B399" s="127" t="s">
        <v>435</v>
      </c>
      <c r="C399" s="127" t="s">
        <v>488</v>
      </c>
      <c r="D399" s="127" t="s">
        <v>639</v>
      </c>
      <c r="E399" s="127" t="s">
        <v>84</v>
      </c>
      <c r="F399" s="128">
        <f>F400</f>
        <v>80000</v>
      </c>
      <c r="G399" s="161">
        <f t="shared" si="7"/>
        <v>0</v>
      </c>
      <c r="H399" s="128">
        <f>H400</f>
        <v>80000</v>
      </c>
    </row>
    <row r="400" spans="1:8" s="46" customFormat="1" x14ac:dyDescent="0.2">
      <c r="A400" s="126" t="s">
        <v>85</v>
      </c>
      <c r="B400" s="127" t="s">
        <v>435</v>
      </c>
      <c r="C400" s="127" t="s">
        <v>488</v>
      </c>
      <c r="D400" s="127" t="s">
        <v>639</v>
      </c>
      <c r="E400" s="127" t="s">
        <v>86</v>
      </c>
      <c r="F400" s="128">
        <v>80000</v>
      </c>
      <c r="G400" s="161">
        <f t="shared" si="7"/>
        <v>0</v>
      </c>
      <c r="H400" s="128">
        <v>80000</v>
      </c>
    </row>
    <row r="401" spans="1:8" s="46" customFormat="1" x14ac:dyDescent="0.2">
      <c r="A401" s="117" t="s">
        <v>341</v>
      </c>
      <c r="B401" s="118" t="s">
        <v>435</v>
      </c>
      <c r="C401" s="118" t="s">
        <v>488</v>
      </c>
      <c r="D401" s="118" t="s">
        <v>640</v>
      </c>
      <c r="E401" s="118"/>
      <c r="F401" s="119">
        <f>F402</f>
        <v>26161</v>
      </c>
      <c r="G401" s="161">
        <f t="shared" si="7"/>
        <v>0</v>
      </c>
      <c r="H401" s="119">
        <f>H402</f>
        <v>26161</v>
      </c>
    </row>
    <row r="402" spans="1:8" s="46" customFormat="1" x14ac:dyDescent="0.2">
      <c r="A402" s="126" t="s">
        <v>303</v>
      </c>
      <c r="B402" s="127" t="s">
        <v>435</v>
      </c>
      <c r="C402" s="127" t="s">
        <v>488</v>
      </c>
      <c r="D402" s="127" t="s">
        <v>640</v>
      </c>
      <c r="E402" s="127" t="s">
        <v>84</v>
      </c>
      <c r="F402" s="128">
        <f>F403</f>
        <v>26161</v>
      </c>
      <c r="G402" s="161">
        <f t="shared" si="7"/>
        <v>0</v>
      </c>
      <c r="H402" s="128">
        <f>H403</f>
        <v>26161</v>
      </c>
    </row>
    <row r="403" spans="1:8" s="46" customFormat="1" x14ac:dyDescent="0.2">
      <c r="A403" s="126" t="s">
        <v>85</v>
      </c>
      <c r="B403" s="127" t="s">
        <v>435</v>
      </c>
      <c r="C403" s="127" t="s">
        <v>488</v>
      </c>
      <c r="D403" s="127" t="s">
        <v>640</v>
      </c>
      <c r="E403" s="127" t="s">
        <v>86</v>
      </c>
      <c r="F403" s="128">
        <v>26161</v>
      </c>
      <c r="G403" s="161">
        <f t="shared" si="7"/>
        <v>0</v>
      </c>
      <c r="H403" s="128">
        <v>26161</v>
      </c>
    </row>
    <row r="404" spans="1:8" s="46" customFormat="1" ht="24" x14ac:dyDescent="0.2">
      <c r="A404" s="117" t="s">
        <v>262</v>
      </c>
      <c r="B404" s="118" t="s">
        <v>435</v>
      </c>
      <c r="C404" s="118" t="s">
        <v>488</v>
      </c>
      <c r="D404" s="118" t="s">
        <v>641</v>
      </c>
      <c r="E404" s="118"/>
      <c r="F404" s="119">
        <f>F405</f>
        <v>171000</v>
      </c>
      <c r="G404" s="161">
        <f t="shared" si="7"/>
        <v>34791.196999999986</v>
      </c>
      <c r="H404" s="119">
        <f>H405</f>
        <v>205791.19699999999</v>
      </c>
    </row>
    <row r="405" spans="1:8" s="46" customFormat="1" x14ac:dyDescent="0.2">
      <c r="A405" s="126" t="s">
        <v>104</v>
      </c>
      <c r="B405" s="127" t="s">
        <v>435</v>
      </c>
      <c r="C405" s="127" t="s">
        <v>488</v>
      </c>
      <c r="D405" s="127" t="s">
        <v>641</v>
      </c>
      <c r="E405" s="127" t="s">
        <v>410</v>
      </c>
      <c r="F405" s="128">
        <f>F406</f>
        <v>171000</v>
      </c>
      <c r="G405" s="162">
        <f t="shared" si="7"/>
        <v>34791.196999999986</v>
      </c>
      <c r="H405" s="128">
        <f>H406</f>
        <v>205791.19699999999</v>
      </c>
    </row>
    <row r="406" spans="1:8" s="46" customFormat="1" x14ac:dyDescent="0.2">
      <c r="A406" s="126" t="s">
        <v>105</v>
      </c>
      <c r="B406" s="127" t="s">
        <v>435</v>
      </c>
      <c r="C406" s="127" t="s">
        <v>488</v>
      </c>
      <c r="D406" s="127" t="s">
        <v>641</v>
      </c>
      <c r="E406" s="127" t="s">
        <v>428</v>
      </c>
      <c r="F406" s="128">
        <f>164000+7000</f>
        <v>171000</v>
      </c>
      <c r="G406" s="162">
        <f t="shared" si="7"/>
        <v>34791.196999999986</v>
      </c>
      <c r="H406" s="128">
        <f>164000+7000+37000-2208.803</f>
        <v>205791.19699999999</v>
      </c>
    </row>
    <row r="407" spans="1:8" s="46" customFormat="1" x14ac:dyDescent="0.2">
      <c r="A407" s="117" t="s">
        <v>251</v>
      </c>
      <c r="B407" s="118" t="s">
        <v>435</v>
      </c>
      <c r="C407" s="118" t="s">
        <v>488</v>
      </c>
      <c r="D407" s="118" t="s">
        <v>642</v>
      </c>
      <c r="E407" s="118"/>
      <c r="F407" s="141">
        <f>F408</f>
        <v>48922</v>
      </c>
      <c r="G407" s="161">
        <f t="shared" si="7"/>
        <v>-37000</v>
      </c>
      <c r="H407" s="141">
        <f>H408</f>
        <v>11922</v>
      </c>
    </row>
    <row r="408" spans="1:8" s="46" customFormat="1" x14ac:dyDescent="0.2">
      <c r="A408" s="126" t="s">
        <v>303</v>
      </c>
      <c r="B408" s="127" t="s">
        <v>435</v>
      </c>
      <c r="C408" s="127" t="s">
        <v>488</v>
      </c>
      <c r="D408" s="127" t="s">
        <v>642</v>
      </c>
      <c r="E408" s="127" t="s">
        <v>84</v>
      </c>
      <c r="F408" s="142">
        <f>F409</f>
        <v>48922</v>
      </c>
      <c r="G408" s="162">
        <f t="shared" si="7"/>
        <v>-37000</v>
      </c>
      <c r="H408" s="142">
        <f>H409</f>
        <v>11922</v>
      </c>
    </row>
    <row r="409" spans="1:8" s="46" customFormat="1" x14ac:dyDescent="0.2">
      <c r="A409" s="126" t="s">
        <v>85</v>
      </c>
      <c r="B409" s="127" t="s">
        <v>435</v>
      </c>
      <c r="C409" s="127" t="s">
        <v>488</v>
      </c>
      <c r="D409" s="127" t="s">
        <v>642</v>
      </c>
      <c r="E409" s="127" t="s">
        <v>86</v>
      </c>
      <c r="F409" s="142">
        <v>48922</v>
      </c>
      <c r="G409" s="162">
        <f t="shared" si="7"/>
        <v>-37000</v>
      </c>
      <c r="H409" s="142">
        <f>48922-37000</f>
        <v>11922</v>
      </c>
    </row>
    <row r="410" spans="1:8" s="46" customFormat="1" ht="27" x14ac:dyDescent="0.2">
      <c r="A410" s="130" t="s">
        <v>713</v>
      </c>
      <c r="B410" s="121" t="s">
        <v>435</v>
      </c>
      <c r="C410" s="121" t="s">
        <v>488</v>
      </c>
      <c r="D410" s="121" t="s">
        <v>244</v>
      </c>
      <c r="E410" s="121"/>
      <c r="F410" s="122">
        <f>F411</f>
        <v>141385</v>
      </c>
      <c r="G410" s="161">
        <f t="shared" si="7"/>
        <v>0</v>
      </c>
      <c r="H410" s="122">
        <f>H411</f>
        <v>141385</v>
      </c>
    </row>
    <row r="411" spans="1:8" s="46" customFormat="1" x14ac:dyDescent="0.2">
      <c r="A411" s="117" t="s">
        <v>453</v>
      </c>
      <c r="B411" s="118" t="s">
        <v>435</v>
      </c>
      <c r="C411" s="118" t="s">
        <v>488</v>
      </c>
      <c r="D411" s="118" t="s">
        <v>127</v>
      </c>
      <c r="E411" s="118"/>
      <c r="F411" s="119">
        <f>F412+F415+F418</f>
        <v>141385</v>
      </c>
      <c r="G411" s="161">
        <f t="shared" si="7"/>
        <v>0</v>
      </c>
      <c r="H411" s="119">
        <f>H412+H415+H418</f>
        <v>141385</v>
      </c>
    </row>
    <row r="412" spans="1:8" s="46" customFormat="1" x14ac:dyDescent="0.2">
      <c r="A412" s="131" t="s">
        <v>60</v>
      </c>
      <c r="B412" s="132" t="s">
        <v>435</v>
      </c>
      <c r="C412" s="132" t="s">
        <v>488</v>
      </c>
      <c r="D412" s="132" t="s">
        <v>681</v>
      </c>
      <c r="E412" s="146"/>
      <c r="F412" s="133">
        <f>F413</f>
        <v>22385</v>
      </c>
      <c r="G412" s="161">
        <f t="shared" si="7"/>
        <v>0</v>
      </c>
      <c r="H412" s="133">
        <f>H413</f>
        <v>22385</v>
      </c>
    </row>
    <row r="413" spans="1:8" s="46" customFormat="1" x14ac:dyDescent="0.2">
      <c r="A413" s="126" t="s">
        <v>104</v>
      </c>
      <c r="B413" s="127" t="s">
        <v>435</v>
      </c>
      <c r="C413" s="127" t="s">
        <v>488</v>
      </c>
      <c r="D413" s="127" t="s">
        <v>681</v>
      </c>
      <c r="E413" s="127" t="s">
        <v>410</v>
      </c>
      <c r="F413" s="128">
        <f>F414</f>
        <v>22385</v>
      </c>
      <c r="G413" s="161">
        <f t="shared" si="7"/>
        <v>0</v>
      </c>
      <c r="H413" s="128">
        <f>H414</f>
        <v>22385</v>
      </c>
    </row>
    <row r="414" spans="1:8" s="46" customFormat="1" x14ac:dyDescent="0.2">
      <c r="A414" s="126" t="s">
        <v>105</v>
      </c>
      <c r="B414" s="127" t="s">
        <v>435</v>
      </c>
      <c r="C414" s="127" t="s">
        <v>488</v>
      </c>
      <c r="D414" s="127" t="s">
        <v>681</v>
      </c>
      <c r="E414" s="127" t="s">
        <v>428</v>
      </c>
      <c r="F414" s="128">
        <v>22385</v>
      </c>
      <c r="G414" s="161">
        <f t="shared" si="7"/>
        <v>0</v>
      </c>
      <c r="H414" s="128">
        <v>22385</v>
      </c>
    </row>
    <row r="415" spans="1:8" s="46" customFormat="1" ht="36" x14ac:dyDescent="0.2">
      <c r="A415" s="147" t="s">
        <v>360</v>
      </c>
      <c r="B415" s="132" t="s">
        <v>435</v>
      </c>
      <c r="C415" s="132" t="s">
        <v>488</v>
      </c>
      <c r="D415" s="132" t="s">
        <v>684</v>
      </c>
      <c r="E415" s="132"/>
      <c r="F415" s="143">
        <f>F416</f>
        <v>34000</v>
      </c>
      <c r="G415" s="161">
        <f t="shared" si="7"/>
        <v>0</v>
      </c>
      <c r="H415" s="143">
        <f>H416</f>
        <v>34000</v>
      </c>
    </row>
    <row r="416" spans="1:8" s="46" customFormat="1" x14ac:dyDescent="0.2">
      <c r="A416" s="126" t="s">
        <v>87</v>
      </c>
      <c r="B416" s="127" t="s">
        <v>435</v>
      </c>
      <c r="C416" s="127" t="s">
        <v>488</v>
      </c>
      <c r="D416" s="127" t="s">
        <v>684</v>
      </c>
      <c r="E416" s="127" t="s">
        <v>88</v>
      </c>
      <c r="F416" s="142">
        <f>F417</f>
        <v>34000</v>
      </c>
      <c r="G416" s="161">
        <f t="shared" ref="G416:G488" si="8">H416-F416</f>
        <v>0</v>
      </c>
      <c r="H416" s="142">
        <f>H417</f>
        <v>34000</v>
      </c>
    </row>
    <row r="417" spans="1:8" s="46" customFormat="1" ht="24" x14ac:dyDescent="0.2">
      <c r="A417" s="126" t="s">
        <v>518</v>
      </c>
      <c r="B417" s="127" t="s">
        <v>435</v>
      </c>
      <c r="C417" s="127" t="s">
        <v>488</v>
      </c>
      <c r="D417" s="127" t="s">
        <v>684</v>
      </c>
      <c r="E417" s="127" t="s">
        <v>433</v>
      </c>
      <c r="F417" s="142">
        <v>34000</v>
      </c>
      <c r="G417" s="161">
        <f t="shared" si="8"/>
        <v>0</v>
      </c>
      <c r="H417" s="142">
        <v>34000</v>
      </c>
    </row>
    <row r="418" spans="1:8" s="46" customFormat="1" x14ac:dyDescent="0.2">
      <c r="A418" s="131" t="s">
        <v>250</v>
      </c>
      <c r="B418" s="132" t="s">
        <v>435</v>
      </c>
      <c r="C418" s="132" t="s">
        <v>488</v>
      </c>
      <c r="D418" s="132" t="s">
        <v>685</v>
      </c>
      <c r="E418" s="132"/>
      <c r="F418" s="133">
        <f>F419</f>
        <v>85000</v>
      </c>
      <c r="G418" s="161">
        <f t="shared" si="8"/>
        <v>0</v>
      </c>
      <c r="H418" s="133">
        <f>H419</f>
        <v>85000</v>
      </c>
    </row>
    <row r="419" spans="1:8" s="46" customFormat="1" x14ac:dyDescent="0.2">
      <c r="A419" s="126" t="s">
        <v>303</v>
      </c>
      <c r="B419" s="127" t="s">
        <v>435</v>
      </c>
      <c r="C419" s="127" t="s">
        <v>488</v>
      </c>
      <c r="D419" s="127" t="s">
        <v>685</v>
      </c>
      <c r="E419" s="127" t="s">
        <v>84</v>
      </c>
      <c r="F419" s="128">
        <f>F420</f>
        <v>85000</v>
      </c>
      <c r="G419" s="161">
        <f t="shared" si="8"/>
        <v>0</v>
      </c>
      <c r="H419" s="128">
        <f>H420</f>
        <v>85000</v>
      </c>
    </row>
    <row r="420" spans="1:8" s="46" customFormat="1" x14ac:dyDescent="0.2">
      <c r="A420" s="126" t="s">
        <v>85</v>
      </c>
      <c r="B420" s="127" t="s">
        <v>435</v>
      </c>
      <c r="C420" s="127" t="s">
        <v>488</v>
      </c>
      <c r="D420" s="127" t="s">
        <v>685</v>
      </c>
      <c r="E420" s="127" t="s">
        <v>86</v>
      </c>
      <c r="F420" s="128">
        <v>85000</v>
      </c>
      <c r="G420" s="161">
        <f t="shared" si="8"/>
        <v>0</v>
      </c>
      <c r="H420" s="128">
        <v>85000</v>
      </c>
    </row>
    <row r="421" spans="1:8" s="46" customFormat="1" ht="27" x14ac:dyDescent="0.2">
      <c r="A421" s="130" t="s">
        <v>708</v>
      </c>
      <c r="B421" s="121" t="s">
        <v>435</v>
      </c>
      <c r="C421" s="121" t="s">
        <v>488</v>
      </c>
      <c r="D421" s="121" t="s">
        <v>274</v>
      </c>
      <c r="E421" s="121"/>
      <c r="F421" s="122">
        <f>F422+F425+F428+F431+F434</f>
        <v>114100</v>
      </c>
      <c r="G421" s="159">
        <f t="shared" si="8"/>
        <v>61000</v>
      </c>
      <c r="H421" s="122">
        <f>H422+H425+H428+H431+H434+H437</f>
        <v>175100</v>
      </c>
    </row>
    <row r="422" spans="1:8" s="46" customFormat="1" x14ac:dyDescent="0.2">
      <c r="A422" s="148" t="s">
        <v>652</v>
      </c>
      <c r="B422" s="118" t="s">
        <v>435</v>
      </c>
      <c r="C422" s="118" t="s">
        <v>488</v>
      </c>
      <c r="D422" s="118" t="s">
        <v>653</v>
      </c>
      <c r="E422" s="118"/>
      <c r="F422" s="119">
        <f>F423</f>
        <v>10000</v>
      </c>
      <c r="G422" s="161">
        <f t="shared" si="8"/>
        <v>0</v>
      </c>
      <c r="H422" s="119">
        <f>H423</f>
        <v>10000</v>
      </c>
    </row>
    <row r="423" spans="1:8" s="46" customFormat="1" x14ac:dyDescent="0.2">
      <c r="A423" s="126" t="s">
        <v>191</v>
      </c>
      <c r="B423" s="127" t="s">
        <v>435</v>
      </c>
      <c r="C423" s="127" t="s">
        <v>488</v>
      </c>
      <c r="D423" s="127" t="s">
        <v>653</v>
      </c>
      <c r="E423" s="127" t="s">
        <v>84</v>
      </c>
      <c r="F423" s="128">
        <f>F424</f>
        <v>10000</v>
      </c>
      <c r="G423" s="161">
        <f t="shared" si="8"/>
        <v>0</v>
      </c>
      <c r="H423" s="128">
        <f>H424</f>
        <v>10000</v>
      </c>
    </row>
    <row r="424" spans="1:8" s="46" customFormat="1" x14ac:dyDescent="0.2">
      <c r="A424" s="126" t="s">
        <v>85</v>
      </c>
      <c r="B424" s="127" t="s">
        <v>435</v>
      </c>
      <c r="C424" s="127" t="s">
        <v>488</v>
      </c>
      <c r="D424" s="127" t="s">
        <v>653</v>
      </c>
      <c r="E424" s="127" t="s">
        <v>86</v>
      </c>
      <c r="F424" s="128">
        <v>10000</v>
      </c>
      <c r="G424" s="161">
        <f t="shared" si="8"/>
        <v>0</v>
      </c>
      <c r="H424" s="128">
        <v>10000</v>
      </c>
    </row>
    <row r="425" spans="1:8" s="46" customFormat="1" x14ac:dyDescent="0.2">
      <c r="A425" s="117" t="s">
        <v>654</v>
      </c>
      <c r="B425" s="118" t="s">
        <v>435</v>
      </c>
      <c r="C425" s="118" t="s">
        <v>488</v>
      </c>
      <c r="D425" s="118" t="s">
        <v>655</v>
      </c>
      <c r="E425" s="118"/>
      <c r="F425" s="119">
        <f>F426</f>
        <v>3600</v>
      </c>
      <c r="G425" s="161">
        <f t="shared" si="8"/>
        <v>0</v>
      </c>
      <c r="H425" s="119">
        <f>H426</f>
        <v>3600</v>
      </c>
    </row>
    <row r="426" spans="1:8" s="46" customFormat="1" x14ac:dyDescent="0.2">
      <c r="A426" s="126" t="s">
        <v>191</v>
      </c>
      <c r="B426" s="127" t="s">
        <v>435</v>
      </c>
      <c r="C426" s="127" t="s">
        <v>488</v>
      </c>
      <c r="D426" s="127" t="s">
        <v>655</v>
      </c>
      <c r="E426" s="127" t="s">
        <v>84</v>
      </c>
      <c r="F426" s="128">
        <f>F427</f>
        <v>3600</v>
      </c>
      <c r="G426" s="161">
        <f t="shared" si="8"/>
        <v>0</v>
      </c>
      <c r="H426" s="128">
        <f>H427</f>
        <v>3600</v>
      </c>
    </row>
    <row r="427" spans="1:8" s="46" customFormat="1" x14ac:dyDescent="0.2">
      <c r="A427" s="126" t="s">
        <v>85</v>
      </c>
      <c r="B427" s="127" t="s">
        <v>435</v>
      </c>
      <c r="C427" s="127" t="s">
        <v>488</v>
      </c>
      <c r="D427" s="127" t="s">
        <v>655</v>
      </c>
      <c r="E427" s="127" t="s">
        <v>86</v>
      </c>
      <c r="F427" s="128">
        <v>3600</v>
      </c>
      <c r="G427" s="161">
        <f t="shared" si="8"/>
        <v>0</v>
      </c>
      <c r="H427" s="128">
        <v>3600</v>
      </c>
    </row>
    <row r="428" spans="1:8" s="46" customFormat="1" x14ac:dyDescent="0.2">
      <c r="A428" s="148" t="s">
        <v>137</v>
      </c>
      <c r="B428" s="118" t="s">
        <v>435</v>
      </c>
      <c r="C428" s="118" t="s">
        <v>488</v>
      </c>
      <c r="D428" s="118" t="s">
        <v>650</v>
      </c>
      <c r="E428" s="118"/>
      <c r="F428" s="141">
        <f>F429</f>
        <v>500</v>
      </c>
      <c r="G428" s="161">
        <f t="shared" si="8"/>
        <v>0</v>
      </c>
      <c r="H428" s="141">
        <f>H429</f>
        <v>500</v>
      </c>
    </row>
    <row r="429" spans="1:8" s="46" customFormat="1" x14ac:dyDescent="0.2">
      <c r="A429" s="126" t="s">
        <v>303</v>
      </c>
      <c r="B429" s="127" t="s">
        <v>435</v>
      </c>
      <c r="C429" s="127" t="s">
        <v>488</v>
      </c>
      <c r="D429" s="127" t="s">
        <v>650</v>
      </c>
      <c r="E429" s="127" t="s">
        <v>84</v>
      </c>
      <c r="F429" s="142">
        <f>F430</f>
        <v>500</v>
      </c>
      <c r="G429" s="161">
        <f t="shared" si="8"/>
        <v>0</v>
      </c>
      <c r="H429" s="142">
        <f>H430</f>
        <v>500</v>
      </c>
    </row>
    <row r="430" spans="1:8" s="46" customFormat="1" x14ac:dyDescent="0.2">
      <c r="A430" s="126" t="s">
        <v>85</v>
      </c>
      <c r="B430" s="127" t="s">
        <v>435</v>
      </c>
      <c r="C430" s="127" t="s">
        <v>488</v>
      </c>
      <c r="D430" s="127" t="s">
        <v>650</v>
      </c>
      <c r="E430" s="127" t="s">
        <v>86</v>
      </c>
      <c r="F430" s="142">
        <v>500</v>
      </c>
      <c r="G430" s="161">
        <f t="shared" si="8"/>
        <v>0</v>
      </c>
      <c r="H430" s="142">
        <v>500</v>
      </c>
    </row>
    <row r="431" spans="1:8" s="46" customFormat="1" x14ac:dyDescent="0.2">
      <c r="A431" s="117" t="s">
        <v>717</v>
      </c>
      <c r="B431" s="118" t="s">
        <v>435</v>
      </c>
      <c r="C431" s="118" t="s">
        <v>488</v>
      </c>
      <c r="D431" s="118" t="s">
        <v>714</v>
      </c>
      <c r="E431" s="118"/>
      <c r="F431" s="141">
        <f>F432</f>
        <v>100000</v>
      </c>
      <c r="G431" s="161">
        <f t="shared" si="8"/>
        <v>0</v>
      </c>
      <c r="H431" s="141">
        <f>H432</f>
        <v>100000</v>
      </c>
    </row>
    <row r="432" spans="1:8" s="46" customFormat="1" x14ac:dyDescent="0.2">
      <c r="A432" s="126" t="s">
        <v>191</v>
      </c>
      <c r="B432" s="127" t="s">
        <v>435</v>
      </c>
      <c r="C432" s="127" t="s">
        <v>488</v>
      </c>
      <c r="D432" s="127" t="s">
        <v>714</v>
      </c>
      <c r="E432" s="127" t="s">
        <v>84</v>
      </c>
      <c r="F432" s="142">
        <f>F433</f>
        <v>100000</v>
      </c>
      <c r="G432" s="161">
        <f t="shared" si="8"/>
        <v>0</v>
      </c>
      <c r="H432" s="142">
        <f>H433</f>
        <v>100000</v>
      </c>
    </row>
    <row r="433" spans="1:8" s="46" customFormat="1" x14ac:dyDescent="0.2">
      <c r="A433" s="126" t="s">
        <v>85</v>
      </c>
      <c r="B433" s="127" t="s">
        <v>435</v>
      </c>
      <c r="C433" s="127" t="s">
        <v>488</v>
      </c>
      <c r="D433" s="127" t="s">
        <v>714</v>
      </c>
      <c r="E433" s="127" t="s">
        <v>86</v>
      </c>
      <c r="F433" s="142">
        <v>100000</v>
      </c>
      <c r="G433" s="161">
        <f t="shared" si="8"/>
        <v>0</v>
      </c>
      <c r="H433" s="142">
        <v>100000</v>
      </c>
    </row>
    <row r="434" spans="1:8" s="46" customFormat="1" x14ac:dyDescent="0.2">
      <c r="A434" s="117" t="s">
        <v>719</v>
      </c>
      <c r="B434" s="118" t="s">
        <v>435</v>
      </c>
      <c r="C434" s="118" t="s">
        <v>488</v>
      </c>
      <c r="D434" s="118" t="s">
        <v>720</v>
      </c>
      <c r="E434" s="118"/>
      <c r="F434" s="141">
        <f>F435</f>
        <v>0</v>
      </c>
      <c r="G434" s="141">
        <f t="shared" si="8"/>
        <v>50000</v>
      </c>
      <c r="H434" s="141">
        <f>H435</f>
        <v>50000</v>
      </c>
    </row>
    <row r="435" spans="1:8" s="46" customFormat="1" x14ac:dyDescent="0.2">
      <c r="A435" s="126" t="s">
        <v>191</v>
      </c>
      <c r="B435" s="127" t="s">
        <v>435</v>
      </c>
      <c r="C435" s="127" t="s">
        <v>488</v>
      </c>
      <c r="D435" s="127" t="s">
        <v>720</v>
      </c>
      <c r="E435" s="127" t="s">
        <v>84</v>
      </c>
      <c r="F435" s="142">
        <f>F436</f>
        <v>0</v>
      </c>
      <c r="G435" s="142">
        <f t="shared" si="8"/>
        <v>50000</v>
      </c>
      <c r="H435" s="142">
        <f>H436</f>
        <v>50000</v>
      </c>
    </row>
    <row r="436" spans="1:8" s="46" customFormat="1" x14ac:dyDescent="0.2">
      <c r="A436" s="126" t="s">
        <v>85</v>
      </c>
      <c r="B436" s="127" t="s">
        <v>435</v>
      </c>
      <c r="C436" s="127" t="s">
        <v>488</v>
      </c>
      <c r="D436" s="127" t="s">
        <v>720</v>
      </c>
      <c r="E436" s="127" t="s">
        <v>86</v>
      </c>
      <c r="F436" s="142">
        <v>0</v>
      </c>
      <c r="G436" s="142">
        <f t="shared" si="8"/>
        <v>50000</v>
      </c>
      <c r="H436" s="142">
        <v>50000</v>
      </c>
    </row>
    <row r="437" spans="1:8" s="46" customFormat="1" x14ac:dyDescent="0.2">
      <c r="A437" s="117" t="s">
        <v>845</v>
      </c>
      <c r="B437" s="118" t="s">
        <v>435</v>
      </c>
      <c r="C437" s="118" t="s">
        <v>488</v>
      </c>
      <c r="D437" s="118" t="s">
        <v>846</v>
      </c>
      <c r="E437" s="127"/>
      <c r="F437" s="142"/>
      <c r="G437" s="161"/>
      <c r="H437" s="141">
        <f>H438</f>
        <v>11000</v>
      </c>
    </row>
    <row r="438" spans="1:8" s="46" customFormat="1" x14ac:dyDescent="0.2">
      <c r="A438" s="126" t="s">
        <v>191</v>
      </c>
      <c r="B438" s="127" t="s">
        <v>435</v>
      </c>
      <c r="C438" s="127" t="s">
        <v>488</v>
      </c>
      <c r="D438" s="127" t="s">
        <v>846</v>
      </c>
      <c r="E438" s="127" t="s">
        <v>84</v>
      </c>
      <c r="F438" s="142"/>
      <c r="G438" s="161"/>
      <c r="H438" s="142">
        <f>H439</f>
        <v>11000</v>
      </c>
    </row>
    <row r="439" spans="1:8" s="46" customFormat="1" x14ac:dyDescent="0.2">
      <c r="A439" s="126" t="s">
        <v>85</v>
      </c>
      <c r="B439" s="127" t="s">
        <v>435</v>
      </c>
      <c r="C439" s="127" t="s">
        <v>488</v>
      </c>
      <c r="D439" s="127" t="s">
        <v>846</v>
      </c>
      <c r="E439" s="127" t="s">
        <v>86</v>
      </c>
      <c r="F439" s="142"/>
      <c r="G439" s="161"/>
      <c r="H439" s="142">
        <v>11000</v>
      </c>
    </row>
    <row r="440" spans="1:8" s="46" customFormat="1" ht="27" x14ac:dyDescent="0.2">
      <c r="A440" s="130" t="s">
        <v>643</v>
      </c>
      <c r="B440" s="121" t="s">
        <v>435</v>
      </c>
      <c r="C440" s="121" t="s">
        <v>488</v>
      </c>
      <c r="D440" s="156" t="s">
        <v>500</v>
      </c>
      <c r="E440" s="121"/>
      <c r="F440" s="170">
        <f>F444</f>
        <v>8000</v>
      </c>
      <c r="G440" s="161">
        <f t="shared" si="8"/>
        <v>85917.979800000001</v>
      </c>
      <c r="H440" s="170">
        <f>H444+H441</f>
        <v>93917.979800000001</v>
      </c>
    </row>
    <row r="441" spans="1:8" s="46" customFormat="1" ht="13.5" x14ac:dyDescent="0.2">
      <c r="A441" s="70" t="s">
        <v>759</v>
      </c>
      <c r="B441" s="22" t="s">
        <v>435</v>
      </c>
      <c r="C441" s="22" t="s">
        <v>488</v>
      </c>
      <c r="D441" s="40" t="s">
        <v>760</v>
      </c>
      <c r="E441" s="22"/>
      <c r="F441" s="170"/>
      <c r="G441" s="161"/>
      <c r="H441" s="141">
        <f>H442</f>
        <v>85917.979800000001</v>
      </c>
    </row>
    <row r="442" spans="1:8" s="46" customFormat="1" ht="13.5" x14ac:dyDescent="0.2">
      <c r="A442" s="73" t="s">
        <v>303</v>
      </c>
      <c r="B442" s="29" t="s">
        <v>435</v>
      </c>
      <c r="C442" s="29" t="s">
        <v>488</v>
      </c>
      <c r="D442" s="37" t="s">
        <v>760</v>
      </c>
      <c r="E442" s="29" t="s">
        <v>84</v>
      </c>
      <c r="F442" s="170"/>
      <c r="G442" s="161"/>
      <c r="H442" s="142">
        <f>H443</f>
        <v>85917.979800000001</v>
      </c>
    </row>
    <row r="443" spans="1:8" s="46" customFormat="1" ht="13.5" x14ac:dyDescent="0.2">
      <c r="A443" s="73" t="s">
        <v>85</v>
      </c>
      <c r="B443" s="29" t="s">
        <v>435</v>
      </c>
      <c r="C443" s="29" t="s">
        <v>488</v>
      </c>
      <c r="D443" s="37" t="s">
        <v>760</v>
      </c>
      <c r="E443" s="29" t="s">
        <v>86</v>
      </c>
      <c r="F443" s="170"/>
      <c r="G443" s="161"/>
      <c r="H443" s="142">
        <v>85917.979800000001</v>
      </c>
    </row>
    <row r="444" spans="1:8" s="46" customFormat="1" x14ac:dyDescent="0.2">
      <c r="A444" s="117" t="s">
        <v>45</v>
      </c>
      <c r="B444" s="118" t="s">
        <v>435</v>
      </c>
      <c r="C444" s="118" t="s">
        <v>488</v>
      </c>
      <c r="D444" s="149" t="s">
        <v>626</v>
      </c>
      <c r="E444" s="118"/>
      <c r="F444" s="141">
        <f>F445</f>
        <v>8000</v>
      </c>
      <c r="G444" s="161">
        <f t="shared" si="8"/>
        <v>0</v>
      </c>
      <c r="H444" s="141">
        <f>H445</f>
        <v>8000</v>
      </c>
    </row>
    <row r="445" spans="1:8" s="46" customFormat="1" x14ac:dyDescent="0.2">
      <c r="A445" s="126" t="s">
        <v>303</v>
      </c>
      <c r="B445" s="127" t="s">
        <v>435</v>
      </c>
      <c r="C445" s="127" t="s">
        <v>488</v>
      </c>
      <c r="D445" s="137" t="s">
        <v>626</v>
      </c>
      <c r="E445" s="127" t="s">
        <v>84</v>
      </c>
      <c r="F445" s="142">
        <f>F446</f>
        <v>8000</v>
      </c>
      <c r="G445" s="161">
        <f t="shared" si="8"/>
        <v>0</v>
      </c>
      <c r="H445" s="142">
        <f>H446</f>
        <v>8000</v>
      </c>
    </row>
    <row r="446" spans="1:8" s="46" customFormat="1" x14ac:dyDescent="0.2">
      <c r="A446" s="126" t="s">
        <v>85</v>
      </c>
      <c r="B446" s="127" t="s">
        <v>435</v>
      </c>
      <c r="C446" s="127" t="s">
        <v>488</v>
      </c>
      <c r="D446" s="137" t="s">
        <v>626</v>
      </c>
      <c r="E446" s="127" t="s">
        <v>86</v>
      </c>
      <c r="F446" s="142">
        <v>8000</v>
      </c>
      <c r="G446" s="161">
        <f t="shared" si="8"/>
        <v>0</v>
      </c>
      <c r="H446" s="142">
        <v>8000</v>
      </c>
    </row>
    <row r="447" spans="1:8" s="46" customFormat="1" x14ac:dyDescent="0.2">
      <c r="A447" s="152" t="s">
        <v>74</v>
      </c>
      <c r="B447" s="132" t="s">
        <v>435</v>
      </c>
      <c r="C447" s="132" t="s">
        <v>488</v>
      </c>
      <c r="D447" s="132" t="s">
        <v>216</v>
      </c>
      <c r="E447" s="132"/>
      <c r="F447" s="133">
        <f>F448</f>
        <v>5000</v>
      </c>
      <c r="G447" s="161">
        <f t="shared" si="8"/>
        <v>0</v>
      </c>
      <c r="H447" s="133">
        <f>H448</f>
        <v>5000</v>
      </c>
    </row>
    <row r="448" spans="1:8" s="46" customFormat="1" x14ac:dyDescent="0.2">
      <c r="A448" s="117" t="s">
        <v>306</v>
      </c>
      <c r="B448" s="118" t="s">
        <v>435</v>
      </c>
      <c r="C448" s="118" t="s">
        <v>488</v>
      </c>
      <c r="D448" s="118" t="s">
        <v>217</v>
      </c>
      <c r="E448" s="118"/>
      <c r="F448" s="119">
        <f>F449</f>
        <v>5000</v>
      </c>
      <c r="G448" s="161">
        <f t="shared" si="8"/>
        <v>0</v>
      </c>
      <c r="H448" s="119">
        <f>H449</f>
        <v>5000</v>
      </c>
    </row>
    <row r="449" spans="1:8" s="46" customFormat="1" x14ac:dyDescent="0.2">
      <c r="A449" s="117" t="s">
        <v>710</v>
      </c>
      <c r="B449" s="118" t="s">
        <v>435</v>
      </c>
      <c r="C449" s="118" t="s">
        <v>488</v>
      </c>
      <c r="D449" s="149" t="s">
        <v>348</v>
      </c>
      <c r="E449" s="118"/>
      <c r="F449" s="119">
        <f>F450</f>
        <v>5000</v>
      </c>
      <c r="G449" s="161">
        <f t="shared" si="8"/>
        <v>0</v>
      </c>
      <c r="H449" s="119">
        <f>H450</f>
        <v>5000</v>
      </c>
    </row>
    <row r="450" spans="1:8" s="46" customFormat="1" x14ac:dyDescent="0.2">
      <c r="A450" s="126" t="s">
        <v>604</v>
      </c>
      <c r="B450" s="127" t="s">
        <v>435</v>
      </c>
      <c r="C450" s="127" t="s">
        <v>488</v>
      </c>
      <c r="D450" s="137" t="s">
        <v>348</v>
      </c>
      <c r="E450" s="127" t="s">
        <v>84</v>
      </c>
      <c r="F450" s="128">
        <f>F451</f>
        <v>5000</v>
      </c>
      <c r="G450" s="161">
        <f t="shared" si="8"/>
        <v>0</v>
      </c>
      <c r="H450" s="128">
        <f>H451</f>
        <v>5000</v>
      </c>
    </row>
    <row r="451" spans="1:8" s="46" customFormat="1" x14ac:dyDescent="0.2">
      <c r="A451" s="126" t="s">
        <v>85</v>
      </c>
      <c r="B451" s="127" t="s">
        <v>435</v>
      </c>
      <c r="C451" s="127" t="s">
        <v>488</v>
      </c>
      <c r="D451" s="137" t="s">
        <v>348</v>
      </c>
      <c r="E451" s="127" t="s">
        <v>86</v>
      </c>
      <c r="F451" s="128">
        <v>5000</v>
      </c>
      <c r="G451" s="161">
        <f t="shared" si="8"/>
        <v>0</v>
      </c>
      <c r="H451" s="128">
        <v>5000</v>
      </c>
    </row>
    <row r="452" spans="1:8" s="46" customFormat="1" x14ac:dyDescent="0.2">
      <c r="A452" s="117" t="s">
        <v>382</v>
      </c>
      <c r="B452" s="118" t="s">
        <v>435</v>
      </c>
      <c r="C452" s="118" t="s">
        <v>435</v>
      </c>
      <c r="D452" s="118"/>
      <c r="E452" s="118"/>
      <c r="F452" s="119">
        <f>F453+F464+F484</f>
        <v>35071.199999999997</v>
      </c>
      <c r="G452" s="161">
        <f t="shared" si="8"/>
        <v>2208.8029999999999</v>
      </c>
      <c r="H452" s="119">
        <f>H453+H464+H484</f>
        <v>37280.002999999997</v>
      </c>
    </row>
    <row r="453" spans="1:8" s="46" customFormat="1" ht="13.5" customHeight="1" x14ac:dyDescent="0.2">
      <c r="A453" s="130" t="s">
        <v>627</v>
      </c>
      <c r="B453" s="121" t="s">
        <v>435</v>
      </c>
      <c r="C453" s="121" t="s">
        <v>435</v>
      </c>
      <c r="D453" s="121" t="s">
        <v>256</v>
      </c>
      <c r="E453" s="121"/>
      <c r="F453" s="122">
        <f>F454</f>
        <v>6663</v>
      </c>
      <c r="G453" s="161">
        <f t="shared" si="8"/>
        <v>0</v>
      </c>
      <c r="H453" s="122">
        <f>H454</f>
        <v>6663</v>
      </c>
    </row>
    <row r="454" spans="1:8" s="46" customFormat="1" x14ac:dyDescent="0.2">
      <c r="A454" s="134" t="s">
        <v>343</v>
      </c>
      <c r="B454" s="118" t="s">
        <v>435</v>
      </c>
      <c r="C454" s="118" t="s">
        <v>435</v>
      </c>
      <c r="D454" s="118" t="s">
        <v>256</v>
      </c>
      <c r="E454" s="118"/>
      <c r="F454" s="119">
        <f>F455</f>
        <v>6663</v>
      </c>
      <c r="G454" s="161">
        <f t="shared" si="8"/>
        <v>0</v>
      </c>
      <c r="H454" s="119">
        <f>H455</f>
        <v>6663</v>
      </c>
    </row>
    <row r="455" spans="1:8" s="46" customFormat="1" ht="24" x14ac:dyDescent="0.2">
      <c r="A455" s="131" t="s">
        <v>412</v>
      </c>
      <c r="B455" s="132" t="s">
        <v>435</v>
      </c>
      <c r="C455" s="132" t="s">
        <v>435</v>
      </c>
      <c r="D455" s="132" t="s">
        <v>256</v>
      </c>
      <c r="E455" s="132"/>
      <c r="F455" s="133">
        <f>F456+F459</f>
        <v>6663</v>
      </c>
      <c r="G455" s="161">
        <f t="shared" si="8"/>
        <v>0</v>
      </c>
      <c r="H455" s="133">
        <f>H456+H459</f>
        <v>6663</v>
      </c>
    </row>
    <row r="456" spans="1:8" s="46" customFormat="1" x14ac:dyDescent="0.2">
      <c r="A456" s="134" t="s">
        <v>394</v>
      </c>
      <c r="B456" s="118" t="s">
        <v>435</v>
      </c>
      <c r="C456" s="118" t="s">
        <v>435</v>
      </c>
      <c r="D456" s="118" t="s">
        <v>344</v>
      </c>
      <c r="E456" s="118"/>
      <c r="F456" s="119">
        <f>F457</f>
        <v>6470</v>
      </c>
      <c r="G456" s="161">
        <f t="shared" si="8"/>
        <v>0</v>
      </c>
      <c r="H456" s="119">
        <f>H457</f>
        <v>6470</v>
      </c>
    </row>
    <row r="457" spans="1:8" s="46" customFormat="1" ht="24" x14ac:dyDescent="0.2">
      <c r="A457" s="126" t="s">
        <v>79</v>
      </c>
      <c r="B457" s="127" t="s">
        <v>435</v>
      </c>
      <c r="C457" s="127" t="s">
        <v>435</v>
      </c>
      <c r="D457" s="127" t="s">
        <v>344</v>
      </c>
      <c r="E457" s="127" t="s">
        <v>80</v>
      </c>
      <c r="F457" s="128">
        <f>F458</f>
        <v>6470</v>
      </c>
      <c r="G457" s="161">
        <f t="shared" si="8"/>
        <v>0</v>
      </c>
      <c r="H457" s="128">
        <f>H458</f>
        <v>6470</v>
      </c>
    </row>
    <row r="458" spans="1:8" s="46" customFormat="1" x14ac:dyDescent="0.2">
      <c r="A458" s="126" t="s">
        <v>81</v>
      </c>
      <c r="B458" s="127" t="s">
        <v>435</v>
      </c>
      <c r="C458" s="127" t="s">
        <v>435</v>
      </c>
      <c r="D458" s="127" t="s">
        <v>344</v>
      </c>
      <c r="E458" s="127" t="s">
        <v>82</v>
      </c>
      <c r="F458" s="128">
        <f>4970+1500</f>
        <v>6470</v>
      </c>
      <c r="G458" s="161">
        <f t="shared" si="8"/>
        <v>0</v>
      </c>
      <c r="H458" s="128">
        <f>4970+1500</f>
        <v>6470</v>
      </c>
    </row>
    <row r="459" spans="1:8" s="46" customFormat="1" x14ac:dyDescent="0.2">
      <c r="A459" s="117" t="s">
        <v>83</v>
      </c>
      <c r="B459" s="118" t="s">
        <v>435</v>
      </c>
      <c r="C459" s="118" t="s">
        <v>435</v>
      </c>
      <c r="D459" s="118" t="s">
        <v>345</v>
      </c>
      <c r="E459" s="118"/>
      <c r="F459" s="119">
        <f>F460+F462</f>
        <v>193</v>
      </c>
      <c r="G459" s="161">
        <f t="shared" si="8"/>
        <v>0</v>
      </c>
      <c r="H459" s="119">
        <f>H460+H462</f>
        <v>193</v>
      </c>
    </row>
    <row r="460" spans="1:8" s="46" customFormat="1" x14ac:dyDescent="0.2">
      <c r="A460" s="126" t="s">
        <v>303</v>
      </c>
      <c r="B460" s="127" t="s">
        <v>435</v>
      </c>
      <c r="C460" s="127" t="s">
        <v>435</v>
      </c>
      <c r="D460" s="127" t="s">
        <v>345</v>
      </c>
      <c r="E460" s="127" t="s">
        <v>84</v>
      </c>
      <c r="F460" s="128">
        <f>F461</f>
        <v>190</v>
      </c>
      <c r="G460" s="161">
        <f t="shared" si="8"/>
        <v>0</v>
      </c>
      <c r="H460" s="128">
        <f>H461</f>
        <v>190</v>
      </c>
    </row>
    <row r="461" spans="1:8" s="46" customFormat="1" x14ac:dyDescent="0.2">
      <c r="A461" s="126" t="s">
        <v>85</v>
      </c>
      <c r="B461" s="127" t="s">
        <v>435</v>
      </c>
      <c r="C461" s="127" t="s">
        <v>435</v>
      </c>
      <c r="D461" s="127" t="s">
        <v>345</v>
      </c>
      <c r="E461" s="127" t="s">
        <v>86</v>
      </c>
      <c r="F461" s="128">
        <f>60+30+30+35+35</f>
        <v>190</v>
      </c>
      <c r="G461" s="161">
        <f t="shared" si="8"/>
        <v>0</v>
      </c>
      <c r="H461" s="128">
        <f>60+30+30+35+35</f>
        <v>190</v>
      </c>
    </row>
    <row r="462" spans="1:8" s="46" customFormat="1" x14ac:dyDescent="0.2">
      <c r="A462" s="126" t="s">
        <v>87</v>
      </c>
      <c r="B462" s="127" t="s">
        <v>435</v>
      </c>
      <c r="C462" s="127" t="s">
        <v>435</v>
      </c>
      <c r="D462" s="127" t="s">
        <v>345</v>
      </c>
      <c r="E462" s="127" t="s">
        <v>88</v>
      </c>
      <c r="F462" s="128">
        <f>F463</f>
        <v>3</v>
      </c>
      <c r="G462" s="161">
        <f t="shared" si="8"/>
        <v>0</v>
      </c>
      <c r="H462" s="128">
        <f>H463</f>
        <v>3</v>
      </c>
    </row>
    <row r="463" spans="1:8" s="46" customFormat="1" x14ac:dyDescent="0.2">
      <c r="A463" s="126" t="s">
        <v>519</v>
      </c>
      <c r="B463" s="127" t="s">
        <v>435</v>
      </c>
      <c r="C463" s="127" t="s">
        <v>435</v>
      </c>
      <c r="D463" s="127" t="s">
        <v>345</v>
      </c>
      <c r="E463" s="127" t="s">
        <v>89</v>
      </c>
      <c r="F463" s="128">
        <v>3</v>
      </c>
      <c r="G463" s="161">
        <f t="shared" si="8"/>
        <v>0</v>
      </c>
      <c r="H463" s="128">
        <v>3</v>
      </c>
    </row>
    <row r="464" spans="1:8" s="46" customFormat="1" ht="27" x14ac:dyDescent="0.2">
      <c r="A464" s="130" t="s">
        <v>713</v>
      </c>
      <c r="B464" s="121" t="s">
        <v>435</v>
      </c>
      <c r="C464" s="121" t="s">
        <v>435</v>
      </c>
      <c r="D464" s="121" t="s">
        <v>244</v>
      </c>
      <c r="E464" s="121"/>
      <c r="F464" s="122">
        <f>F465+F476</f>
        <v>21778.2</v>
      </c>
      <c r="G464" s="161">
        <f t="shared" si="8"/>
        <v>2208.8029999999999</v>
      </c>
      <c r="H464" s="122">
        <f>H465+H476</f>
        <v>23987.003000000001</v>
      </c>
    </row>
    <row r="465" spans="1:8" s="46" customFormat="1" x14ac:dyDescent="0.2">
      <c r="A465" s="117" t="s">
        <v>453</v>
      </c>
      <c r="B465" s="118" t="s">
        <v>435</v>
      </c>
      <c r="C465" s="118" t="s">
        <v>435</v>
      </c>
      <c r="D465" s="118" t="s">
        <v>127</v>
      </c>
      <c r="E465" s="127"/>
      <c r="F465" s="119">
        <f>F466</f>
        <v>14850</v>
      </c>
      <c r="G465" s="161">
        <f t="shared" si="8"/>
        <v>0</v>
      </c>
      <c r="H465" s="119">
        <f>H466</f>
        <v>14850</v>
      </c>
    </row>
    <row r="466" spans="1:8" s="46" customFormat="1" ht="24" x14ac:dyDescent="0.2">
      <c r="A466" s="117" t="s">
        <v>252</v>
      </c>
      <c r="B466" s="118" t="s">
        <v>435</v>
      </c>
      <c r="C466" s="118" t="s">
        <v>435</v>
      </c>
      <c r="D466" s="118" t="s">
        <v>127</v>
      </c>
      <c r="E466" s="127"/>
      <c r="F466" s="119">
        <f>F467</f>
        <v>14850</v>
      </c>
      <c r="G466" s="161">
        <f t="shared" si="8"/>
        <v>0</v>
      </c>
      <c r="H466" s="119">
        <f>H467</f>
        <v>14850</v>
      </c>
    </row>
    <row r="467" spans="1:8" s="46" customFormat="1" ht="24" x14ac:dyDescent="0.2">
      <c r="A467" s="131" t="s">
        <v>412</v>
      </c>
      <c r="B467" s="132" t="s">
        <v>435</v>
      </c>
      <c r="C467" s="132" t="s">
        <v>435</v>
      </c>
      <c r="D467" s="132" t="s">
        <v>127</v>
      </c>
      <c r="E467" s="132"/>
      <c r="F467" s="133">
        <f>F468+F471</f>
        <v>14850</v>
      </c>
      <c r="G467" s="161">
        <f t="shared" si="8"/>
        <v>0</v>
      </c>
      <c r="H467" s="133">
        <f>H468+H471</f>
        <v>14850</v>
      </c>
    </row>
    <row r="468" spans="1:8" s="46" customFormat="1" x14ac:dyDescent="0.2">
      <c r="A468" s="134" t="s">
        <v>394</v>
      </c>
      <c r="B468" s="118" t="s">
        <v>435</v>
      </c>
      <c r="C468" s="118" t="s">
        <v>435</v>
      </c>
      <c r="D468" s="118" t="s">
        <v>513</v>
      </c>
      <c r="E468" s="118"/>
      <c r="F468" s="119">
        <f>F469</f>
        <v>13650</v>
      </c>
      <c r="G468" s="161">
        <f t="shared" si="8"/>
        <v>0</v>
      </c>
      <c r="H468" s="119">
        <f>H469</f>
        <v>13650</v>
      </c>
    </row>
    <row r="469" spans="1:8" s="46" customFormat="1" ht="24" x14ac:dyDescent="0.2">
      <c r="A469" s="126" t="s">
        <v>79</v>
      </c>
      <c r="B469" s="127" t="s">
        <v>435</v>
      </c>
      <c r="C469" s="127" t="s">
        <v>435</v>
      </c>
      <c r="D469" s="127" t="s">
        <v>513</v>
      </c>
      <c r="E469" s="127" t="s">
        <v>80</v>
      </c>
      <c r="F469" s="128">
        <f>F470</f>
        <v>13650</v>
      </c>
      <c r="G469" s="161">
        <f t="shared" si="8"/>
        <v>0</v>
      </c>
      <c r="H469" s="128">
        <f>H470</f>
        <v>13650</v>
      </c>
    </row>
    <row r="470" spans="1:8" s="46" customFormat="1" x14ac:dyDescent="0.2">
      <c r="A470" s="126" t="s">
        <v>81</v>
      </c>
      <c r="B470" s="127" t="s">
        <v>435</v>
      </c>
      <c r="C470" s="127" t="s">
        <v>435</v>
      </c>
      <c r="D470" s="127" t="s">
        <v>513</v>
      </c>
      <c r="E470" s="127" t="s">
        <v>82</v>
      </c>
      <c r="F470" s="128">
        <f>10430+100+3120</f>
        <v>13650</v>
      </c>
      <c r="G470" s="161">
        <f t="shared" si="8"/>
        <v>0</v>
      </c>
      <c r="H470" s="128">
        <f>10430+100+3120</f>
        <v>13650</v>
      </c>
    </row>
    <row r="471" spans="1:8" s="46" customFormat="1" x14ac:dyDescent="0.2">
      <c r="A471" s="117" t="s">
        <v>83</v>
      </c>
      <c r="B471" s="118" t="s">
        <v>435</v>
      </c>
      <c r="C471" s="118" t="s">
        <v>435</v>
      </c>
      <c r="D471" s="118" t="s">
        <v>514</v>
      </c>
      <c r="E471" s="118"/>
      <c r="F471" s="119">
        <f>F472+F474</f>
        <v>1200</v>
      </c>
      <c r="G471" s="161">
        <f t="shared" si="8"/>
        <v>0</v>
      </c>
      <c r="H471" s="119">
        <f>H472+H474</f>
        <v>1200</v>
      </c>
    </row>
    <row r="472" spans="1:8" s="46" customFormat="1" x14ac:dyDescent="0.2">
      <c r="A472" s="126" t="s">
        <v>303</v>
      </c>
      <c r="B472" s="127" t="s">
        <v>435</v>
      </c>
      <c r="C472" s="127" t="s">
        <v>435</v>
      </c>
      <c r="D472" s="127" t="s">
        <v>514</v>
      </c>
      <c r="E472" s="127" t="s">
        <v>84</v>
      </c>
      <c r="F472" s="128">
        <f>F473</f>
        <v>1170</v>
      </c>
      <c r="G472" s="161">
        <f t="shared" si="8"/>
        <v>0</v>
      </c>
      <c r="H472" s="128">
        <f>H473</f>
        <v>1170</v>
      </c>
    </row>
    <row r="473" spans="1:8" s="46" customFormat="1" x14ac:dyDescent="0.2">
      <c r="A473" s="126" t="s">
        <v>85</v>
      </c>
      <c r="B473" s="127" t="s">
        <v>435</v>
      </c>
      <c r="C473" s="127" t="s">
        <v>435</v>
      </c>
      <c r="D473" s="127" t="s">
        <v>514</v>
      </c>
      <c r="E473" s="127" t="s">
        <v>86</v>
      </c>
      <c r="F473" s="128">
        <f>270+150+350+70+330</f>
        <v>1170</v>
      </c>
      <c r="G473" s="161">
        <f t="shared" si="8"/>
        <v>0</v>
      </c>
      <c r="H473" s="128">
        <f>270+150+350+70+330</f>
        <v>1170</v>
      </c>
    </row>
    <row r="474" spans="1:8" s="46" customFormat="1" x14ac:dyDescent="0.2">
      <c r="A474" s="126" t="s">
        <v>87</v>
      </c>
      <c r="B474" s="127" t="s">
        <v>435</v>
      </c>
      <c r="C474" s="127" t="s">
        <v>435</v>
      </c>
      <c r="D474" s="127" t="s">
        <v>514</v>
      </c>
      <c r="E474" s="127" t="s">
        <v>88</v>
      </c>
      <c r="F474" s="128">
        <f>F475</f>
        <v>30</v>
      </c>
      <c r="G474" s="161">
        <f t="shared" si="8"/>
        <v>0</v>
      </c>
      <c r="H474" s="128">
        <f>H475</f>
        <v>30</v>
      </c>
    </row>
    <row r="475" spans="1:8" s="46" customFormat="1" x14ac:dyDescent="0.2">
      <c r="A475" s="126" t="s">
        <v>519</v>
      </c>
      <c r="B475" s="127" t="s">
        <v>435</v>
      </c>
      <c r="C475" s="127" t="s">
        <v>435</v>
      </c>
      <c r="D475" s="127" t="s">
        <v>514</v>
      </c>
      <c r="E475" s="127" t="s">
        <v>89</v>
      </c>
      <c r="F475" s="128">
        <v>30</v>
      </c>
      <c r="G475" s="161">
        <f t="shared" si="8"/>
        <v>0</v>
      </c>
      <c r="H475" s="128">
        <v>30</v>
      </c>
    </row>
    <row r="476" spans="1:8" s="46" customFormat="1" x14ac:dyDescent="0.2">
      <c r="A476" s="148" t="s">
        <v>61</v>
      </c>
      <c r="B476" s="118" t="s">
        <v>435</v>
      </c>
      <c r="C476" s="118" t="s">
        <v>435</v>
      </c>
      <c r="D476" s="149" t="s">
        <v>682</v>
      </c>
      <c r="E476" s="118"/>
      <c r="F476" s="119">
        <f>F477</f>
        <v>6928.2</v>
      </c>
      <c r="G476" s="161">
        <f t="shared" si="8"/>
        <v>2208.8030000000008</v>
      </c>
      <c r="H476" s="119">
        <f>H477</f>
        <v>9137.0030000000006</v>
      </c>
    </row>
    <row r="477" spans="1:8" s="46" customFormat="1" x14ac:dyDescent="0.2">
      <c r="A477" s="150" t="s">
        <v>490</v>
      </c>
      <c r="B477" s="146" t="s">
        <v>435</v>
      </c>
      <c r="C477" s="146" t="s">
        <v>435</v>
      </c>
      <c r="D477" s="146" t="s">
        <v>682</v>
      </c>
      <c r="E477" s="146"/>
      <c r="F477" s="151">
        <f>F478+F480+F482</f>
        <v>6928.2</v>
      </c>
      <c r="G477" s="161">
        <f t="shared" si="8"/>
        <v>2208.8030000000008</v>
      </c>
      <c r="H477" s="151">
        <f>H478+H480+H482</f>
        <v>9137.0030000000006</v>
      </c>
    </row>
    <row r="478" spans="1:8" s="46" customFormat="1" ht="24" x14ac:dyDescent="0.2">
      <c r="A478" s="126" t="s">
        <v>79</v>
      </c>
      <c r="B478" s="127" t="s">
        <v>435</v>
      </c>
      <c r="C478" s="127" t="s">
        <v>435</v>
      </c>
      <c r="D478" s="127" t="s">
        <v>682</v>
      </c>
      <c r="E478" s="127" t="s">
        <v>80</v>
      </c>
      <c r="F478" s="128">
        <f>F479</f>
        <v>5126</v>
      </c>
      <c r="G478" s="161">
        <f t="shared" si="8"/>
        <v>1500.4064500000004</v>
      </c>
      <c r="H478" s="128">
        <f>H479</f>
        <v>6626.4064500000004</v>
      </c>
    </row>
    <row r="479" spans="1:8" s="46" customFormat="1" x14ac:dyDescent="0.2">
      <c r="A479" s="126" t="s">
        <v>491</v>
      </c>
      <c r="B479" s="127" t="s">
        <v>435</v>
      </c>
      <c r="C479" s="127" t="s">
        <v>435</v>
      </c>
      <c r="D479" s="127" t="s">
        <v>682</v>
      </c>
      <c r="E479" s="127" t="s">
        <v>492</v>
      </c>
      <c r="F479" s="128">
        <f>2816+850+1120+340</f>
        <v>5126</v>
      </c>
      <c r="G479" s="161">
        <f t="shared" si="8"/>
        <v>1500.4064500000004</v>
      </c>
      <c r="H479" s="128">
        <f>2816+850+1120+340+1500.40645</f>
        <v>6626.4064500000004</v>
      </c>
    </row>
    <row r="480" spans="1:8" s="46" customFormat="1" x14ac:dyDescent="0.2">
      <c r="A480" s="126" t="s">
        <v>303</v>
      </c>
      <c r="B480" s="127" t="s">
        <v>435</v>
      </c>
      <c r="C480" s="127" t="s">
        <v>435</v>
      </c>
      <c r="D480" s="127" t="s">
        <v>682</v>
      </c>
      <c r="E480" s="127" t="s">
        <v>84</v>
      </c>
      <c r="F480" s="128">
        <f>F481</f>
        <v>1273.2</v>
      </c>
      <c r="G480" s="161">
        <f t="shared" si="8"/>
        <v>700.09655000000021</v>
      </c>
      <c r="H480" s="128">
        <f>H481</f>
        <v>1973.2965500000003</v>
      </c>
    </row>
    <row r="481" spans="1:8" s="46" customFormat="1" x14ac:dyDescent="0.2">
      <c r="A481" s="126" t="s">
        <v>85</v>
      </c>
      <c r="B481" s="127" t="s">
        <v>435</v>
      </c>
      <c r="C481" s="127" t="s">
        <v>435</v>
      </c>
      <c r="D481" s="127" t="s">
        <v>682</v>
      </c>
      <c r="E481" s="127" t="s">
        <v>86</v>
      </c>
      <c r="F481" s="128">
        <f>78.7+69+120+194.5+20+3+80+30+30+648</f>
        <v>1273.2</v>
      </c>
      <c r="G481" s="161">
        <f t="shared" si="8"/>
        <v>700.09655000000021</v>
      </c>
      <c r="H481" s="128">
        <f>78.7+69+120+194.5+20+3+80+30+30+648+708.39655-8.3</f>
        <v>1973.2965500000003</v>
      </c>
    </row>
    <row r="482" spans="1:8" s="46" customFormat="1" x14ac:dyDescent="0.2">
      <c r="A482" s="126" t="s">
        <v>87</v>
      </c>
      <c r="B482" s="127" t="s">
        <v>435</v>
      </c>
      <c r="C482" s="127" t="s">
        <v>435</v>
      </c>
      <c r="D482" s="127" t="s">
        <v>682</v>
      </c>
      <c r="E482" s="127" t="s">
        <v>88</v>
      </c>
      <c r="F482" s="128">
        <f>F483</f>
        <v>529</v>
      </c>
      <c r="G482" s="161">
        <f t="shared" si="8"/>
        <v>8.2999999999999545</v>
      </c>
      <c r="H482" s="128">
        <f>H483</f>
        <v>537.29999999999995</v>
      </c>
    </row>
    <row r="483" spans="1:8" s="46" customFormat="1" x14ac:dyDescent="0.2">
      <c r="A483" s="126" t="s">
        <v>519</v>
      </c>
      <c r="B483" s="127" t="s">
        <v>435</v>
      </c>
      <c r="C483" s="127" t="s">
        <v>435</v>
      </c>
      <c r="D483" s="127" t="s">
        <v>682</v>
      </c>
      <c r="E483" s="127" t="s">
        <v>89</v>
      </c>
      <c r="F483" s="128">
        <f>520+9</f>
        <v>529</v>
      </c>
      <c r="G483" s="161">
        <f t="shared" si="8"/>
        <v>8.2999999999999545</v>
      </c>
      <c r="H483" s="128">
        <f>520+9+8.3</f>
        <v>537.29999999999995</v>
      </c>
    </row>
    <row r="484" spans="1:8" s="46" customFormat="1" x14ac:dyDescent="0.2">
      <c r="A484" s="152" t="s">
        <v>74</v>
      </c>
      <c r="B484" s="132" t="s">
        <v>435</v>
      </c>
      <c r="C484" s="132" t="s">
        <v>435</v>
      </c>
      <c r="D484" s="132" t="s">
        <v>216</v>
      </c>
      <c r="E484" s="132"/>
      <c r="F484" s="133">
        <f>F485</f>
        <v>6630</v>
      </c>
      <c r="G484" s="161">
        <f t="shared" si="8"/>
        <v>0</v>
      </c>
      <c r="H484" s="133">
        <f>H485</f>
        <v>6630</v>
      </c>
    </row>
    <row r="485" spans="1:8" s="46" customFormat="1" x14ac:dyDescent="0.2">
      <c r="A485" s="134" t="s">
        <v>306</v>
      </c>
      <c r="B485" s="118" t="s">
        <v>435</v>
      </c>
      <c r="C485" s="118" t="s">
        <v>435</v>
      </c>
      <c r="D485" s="118" t="s">
        <v>217</v>
      </c>
      <c r="E485" s="127"/>
      <c r="F485" s="119">
        <f>F486+F489</f>
        <v>6630</v>
      </c>
      <c r="G485" s="161">
        <f t="shared" si="8"/>
        <v>0</v>
      </c>
      <c r="H485" s="119">
        <f>H486+H489</f>
        <v>6630</v>
      </c>
    </row>
    <row r="486" spans="1:8" s="46" customFormat="1" x14ac:dyDescent="0.2">
      <c r="A486" s="134" t="s">
        <v>394</v>
      </c>
      <c r="B486" s="118" t="s">
        <v>435</v>
      </c>
      <c r="C486" s="118" t="s">
        <v>435</v>
      </c>
      <c r="D486" s="118" t="s">
        <v>218</v>
      </c>
      <c r="E486" s="118"/>
      <c r="F486" s="119">
        <f>F487</f>
        <v>5670</v>
      </c>
      <c r="G486" s="161">
        <f t="shared" si="8"/>
        <v>0</v>
      </c>
      <c r="H486" s="119">
        <f>H487</f>
        <v>5670</v>
      </c>
    </row>
    <row r="487" spans="1:8" s="46" customFormat="1" ht="24" x14ac:dyDescent="0.2">
      <c r="A487" s="126" t="s">
        <v>79</v>
      </c>
      <c r="B487" s="127" t="s">
        <v>435</v>
      </c>
      <c r="C487" s="127" t="s">
        <v>435</v>
      </c>
      <c r="D487" s="127" t="s">
        <v>218</v>
      </c>
      <c r="E487" s="127" t="s">
        <v>80</v>
      </c>
      <c r="F487" s="128">
        <f>F488</f>
        <v>5670</v>
      </c>
      <c r="G487" s="161">
        <f t="shared" si="8"/>
        <v>0</v>
      </c>
      <c r="H487" s="128">
        <f>H488</f>
        <v>5670</v>
      </c>
    </row>
    <row r="488" spans="1:8" s="46" customFormat="1" x14ac:dyDescent="0.2">
      <c r="A488" s="126" t="s">
        <v>81</v>
      </c>
      <c r="B488" s="127" t="s">
        <v>435</v>
      </c>
      <c r="C488" s="127" t="s">
        <v>435</v>
      </c>
      <c r="D488" s="127" t="s">
        <v>218</v>
      </c>
      <c r="E488" s="127" t="s">
        <v>82</v>
      </c>
      <c r="F488" s="128">
        <f>4300+20+1300+20+30</f>
        <v>5670</v>
      </c>
      <c r="G488" s="161">
        <f t="shared" si="8"/>
        <v>0</v>
      </c>
      <c r="H488" s="128">
        <f>4300+20+1300+20+30</f>
        <v>5670</v>
      </c>
    </row>
    <row r="489" spans="1:8" s="46" customFormat="1" x14ac:dyDescent="0.2">
      <c r="A489" s="117" t="s">
        <v>83</v>
      </c>
      <c r="B489" s="118" t="s">
        <v>435</v>
      </c>
      <c r="C489" s="118" t="s">
        <v>435</v>
      </c>
      <c r="D489" s="118" t="s">
        <v>219</v>
      </c>
      <c r="E489" s="118"/>
      <c r="F489" s="119">
        <f>F490+F492</f>
        <v>960</v>
      </c>
      <c r="G489" s="161">
        <f t="shared" ref="G489:G549" si="9">H489-F489</f>
        <v>0</v>
      </c>
      <c r="H489" s="119">
        <f>H490+H492</f>
        <v>960</v>
      </c>
    </row>
    <row r="490" spans="1:8" s="46" customFormat="1" x14ac:dyDescent="0.2">
      <c r="A490" s="126" t="s">
        <v>303</v>
      </c>
      <c r="B490" s="127" t="s">
        <v>435</v>
      </c>
      <c r="C490" s="127" t="s">
        <v>435</v>
      </c>
      <c r="D490" s="127" t="s">
        <v>219</v>
      </c>
      <c r="E490" s="127" t="s">
        <v>84</v>
      </c>
      <c r="F490" s="128">
        <f>F491</f>
        <v>810</v>
      </c>
      <c r="G490" s="161">
        <f t="shared" si="9"/>
        <v>0</v>
      </c>
      <c r="H490" s="128">
        <f>H491</f>
        <v>810</v>
      </c>
    </row>
    <row r="491" spans="1:8" s="46" customFormat="1" x14ac:dyDescent="0.2">
      <c r="A491" s="126" t="s">
        <v>85</v>
      </c>
      <c r="B491" s="127" t="s">
        <v>435</v>
      </c>
      <c r="C491" s="127" t="s">
        <v>435</v>
      </c>
      <c r="D491" s="127" t="s">
        <v>219</v>
      </c>
      <c r="E491" s="127" t="s">
        <v>86</v>
      </c>
      <c r="F491" s="128">
        <f>60+50+300+300+100</f>
        <v>810</v>
      </c>
      <c r="G491" s="161">
        <f t="shared" si="9"/>
        <v>0</v>
      </c>
      <c r="H491" s="128">
        <f>60+50+300+300+100</f>
        <v>810</v>
      </c>
    </row>
    <row r="492" spans="1:8" s="46" customFormat="1" x14ac:dyDescent="0.2">
      <c r="A492" s="126" t="s">
        <v>87</v>
      </c>
      <c r="B492" s="127" t="s">
        <v>435</v>
      </c>
      <c r="C492" s="127" t="s">
        <v>435</v>
      </c>
      <c r="D492" s="127" t="s">
        <v>219</v>
      </c>
      <c r="E492" s="127" t="s">
        <v>88</v>
      </c>
      <c r="F492" s="128">
        <f>F493</f>
        <v>150</v>
      </c>
      <c r="G492" s="161">
        <f t="shared" si="9"/>
        <v>0</v>
      </c>
      <c r="H492" s="128">
        <f>H493</f>
        <v>150</v>
      </c>
    </row>
    <row r="493" spans="1:8" s="46" customFormat="1" x14ac:dyDescent="0.2">
      <c r="A493" s="126" t="s">
        <v>519</v>
      </c>
      <c r="B493" s="127" t="s">
        <v>435</v>
      </c>
      <c r="C493" s="127" t="s">
        <v>435</v>
      </c>
      <c r="D493" s="127" t="s">
        <v>219</v>
      </c>
      <c r="E493" s="127" t="s">
        <v>89</v>
      </c>
      <c r="F493" s="128">
        <v>150</v>
      </c>
      <c r="G493" s="161">
        <f t="shared" si="9"/>
        <v>0</v>
      </c>
      <c r="H493" s="128">
        <v>150</v>
      </c>
    </row>
    <row r="494" spans="1:8" s="46" customFormat="1" x14ac:dyDescent="0.2">
      <c r="A494" s="117" t="s">
        <v>646</v>
      </c>
      <c r="B494" s="118" t="s">
        <v>304</v>
      </c>
      <c r="C494" s="118" t="s">
        <v>77</v>
      </c>
      <c r="D494" s="118"/>
      <c r="E494" s="118"/>
      <c r="F494" s="119">
        <f>F495</f>
        <v>16500</v>
      </c>
      <c r="G494" s="161">
        <f t="shared" si="9"/>
        <v>-16500</v>
      </c>
      <c r="H494" s="302">
        <f>H495</f>
        <v>0</v>
      </c>
    </row>
    <row r="495" spans="1:8" s="46" customFormat="1" x14ac:dyDescent="0.2">
      <c r="A495" s="117" t="s">
        <v>647</v>
      </c>
      <c r="B495" s="118" t="s">
        <v>304</v>
      </c>
      <c r="C495" s="118" t="s">
        <v>488</v>
      </c>
      <c r="D495" s="118"/>
      <c r="E495" s="118"/>
      <c r="F495" s="119">
        <f>F496</f>
        <v>16500</v>
      </c>
      <c r="G495" s="161">
        <f t="shared" si="9"/>
        <v>-16500</v>
      </c>
      <c r="H495" s="302">
        <f>H496</f>
        <v>0</v>
      </c>
    </row>
    <row r="496" spans="1:8" s="46" customFormat="1" ht="27" x14ac:dyDescent="0.2">
      <c r="A496" s="130" t="s">
        <v>708</v>
      </c>
      <c r="B496" s="121" t="s">
        <v>304</v>
      </c>
      <c r="C496" s="121" t="s">
        <v>488</v>
      </c>
      <c r="D496" s="121" t="s">
        <v>274</v>
      </c>
      <c r="E496" s="127"/>
      <c r="F496" s="122">
        <f>F497</f>
        <v>16500</v>
      </c>
      <c r="G496" s="161">
        <f t="shared" si="9"/>
        <v>-16500</v>
      </c>
      <c r="H496" s="303">
        <f>H497</f>
        <v>0</v>
      </c>
    </row>
    <row r="497" spans="1:8" s="46" customFormat="1" x14ac:dyDescent="0.2">
      <c r="A497" s="148" t="s">
        <v>656</v>
      </c>
      <c r="B497" s="118" t="s">
        <v>304</v>
      </c>
      <c r="C497" s="118" t="s">
        <v>488</v>
      </c>
      <c r="D497" s="171" t="s">
        <v>657</v>
      </c>
      <c r="E497" s="118"/>
      <c r="F497" s="141">
        <f>F498</f>
        <v>16500</v>
      </c>
      <c r="G497" s="161">
        <f t="shared" si="9"/>
        <v>-16500</v>
      </c>
      <c r="H497" s="141">
        <f>H498</f>
        <v>0</v>
      </c>
    </row>
    <row r="498" spans="1:8" s="46" customFormat="1" x14ac:dyDescent="0.2">
      <c r="A498" s="126" t="s">
        <v>228</v>
      </c>
      <c r="B498" s="127" t="s">
        <v>304</v>
      </c>
      <c r="C498" s="127" t="s">
        <v>488</v>
      </c>
      <c r="D498" s="172" t="s">
        <v>657</v>
      </c>
      <c r="E498" s="127" t="s">
        <v>437</v>
      </c>
      <c r="F498" s="142">
        <f>F499</f>
        <v>16500</v>
      </c>
      <c r="G498" s="161">
        <f t="shared" si="9"/>
        <v>-16500</v>
      </c>
      <c r="H498" s="142">
        <f>H499</f>
        <v>0</v>
      </c>
    </row>
    <row r="499" spans="1:8" s="46" customFormat="1" x14ac:dyDescent="0.2">
      <c r="A499" s="126" t="s">
        <v>438</v>
      </c>
      <c r="B499" s="127" t="s">
        <v>304</v>
      </c>
      <c r="C499" s="127" t="s">
        <v>488</v>
      </c>
      <c r="D499" s="172" t="s">
        <v>657</v>
      </c>
      <c r="E499" s="127" t="s">
        <v>439</v>
      </c>
      <c r="F499" s="142">
        <v>16500</v>
      </c>
      <c r="G499" s="161">
        <f t="shared" si="9"/>
        <v>-16500</v>
      </c>
      <c r="H499" s="142">
        <f>16500-16500</f>
        <v>0</v>
      </c>
    </row>
    <row r="500" spans="1:8" s="46" customFormat="1" x14ac:dyDescent="0.2">
      <c r="A500" s="117" t="s">
        <v>383</v>
      </c>
      <c r="B500" s="118" t="s">
        <v>495</v>
      </c>
      <c r="C500" s="118" t="s">
        <v>77</v>
      </c>
      <c r="D500" s="127"/>
      <c r="E500" s="127"/>
      <c r="F500" s="161" t="e">
        <f>F501+F519+F535+F548+F572</f>
        <v>#REF!</v>
      </c>
      <c r="G500" s="161" t="e">
        <f t="shared" si="9"/>
        <v>#REF!</v>
      </c>
      <c r="H500" s="161">
        <f>H501+H519+H535+H548+H572</f>
        <v>2936211.7</v>
      </c>
    </row>
    <row r="501" spans="1:8" s="46" customFormat="1" x14ac:dyDescent="0.2">
      <c r="A501" s="117" t="s">
        <v>384</v>
      </c>
      <c r="B501" s="118" t="s">
        <v>495</v>
      </c>
      <c r="C501" s="118" t="s">
        <v>76</v>
      </c>
      <c r="D501" s="118"/>
      <c r="E501" s="118"/>
      <c r="F501" s="119">
        <f>F502+F515</f>
        <v>1243764.98</v>
      </c>
      <c r="G501" s="161">
        <f t="shared" si="9"/>
        <v>-12802.524999999907</v>
      </c>
      <c r="H501" s="119">
        <f>H502+H515</f>
        <v>1230962.4550000001</v>
      </c>
    </row>
    <row r="502" spans="1:8" s="46" customFormat="1" ht="27" x14ac:dyDescent="0.2">
      <c r="A502" s="130" t="s">
        <v>703</v>
      </c>
      <c r="B502" s="121" t="s">
        <v>495</v>
      </c>
      <c r="C502" s="121" t="s">
        <v>76</v>
      </c>
      <c r="D502" s="121" t="s">
        <v>164</v>
      </c>
      <c r="E502" s="121"/>
      <c r="F502" s="122">
        <f>F503</f>
        <v>1243264.98</v>
      </c>
      <c r="G502" s="161">
        <f t="shared" si="9"/>
        <v>-13302.524999999907</v>
      </c>
      <c r="H502" s="122">
        <f>H503</f>
        <v>1229962.4550000001</v>
      </c>
    </row>
    <row r="503" spans="1:8" s="46" customFormat="1" x14ac:dyDescent="0.2">
      <c r="A503" s="117" t="s">
        <v>275</v>
      </c>
      <c r="B503" s="118" t="s">
        <v>495</v>
      </c>
      <c r="C503" s="118" t="s">
        <v>76</v>
      </c>
      <c r="D503" s="118" t="s">
        <v>165</v>
      </c>
      <c r="E503" s="118"/>
      <c r="F503" s="119">
        <f>F504+F508</f>
        <v>1243264.98</v>
      </c>
      <c r="G503" s="161">
        <f t="shared" si="9"/>
        <v>-13302.524999999907</v>
      </c>
      <c r="H503" s="119">
        <f>H504+H508+H512</f>
        <v>1229962.4550000001</v>
      </c>
    </row>
    <row r="504" spans="1:8" s="46" customFormat="1" ht="24" x14ac:dyDescent="0.2">
      <c r="A504" s="131" t="s">
        <v>276</v>
      </c>
      <c r="B504" s="132" t="s">
        <v>495</v>
      </c>
      <c r="C504" s="132" t="s">
        <v>76</v>
      </c>
      <c r="D504" s="132" t="s">
        <v>166</v>
      </c>
      <c r="E504" s="132"/>
      <c r="F504" s="133">
        <f>F505</f>
        <v>485270.98</v>
      </c>
      <c r="G504" s="161">
        <f t="shared" si="9"/>
        <v>-15450.024999999965</v>
      </c>
      <c r="H504" s="133">
        <f>H505</f>
        <v>469820.95500000002</v>
      </c>
    </row>
    <row r="505" spans="1:8" s="46" customFormat="1" x14ac:dyDescent="0.2">
      <c r="A505" s="126" t="s">
        <v>104</v>
      </c>
      <c r="B505" s="127" t="s">
        <v>495</v>
      </c>
      <c r="C505" s="127" t="s">
        <v>76</v>
      </c>
      <c r="D505" s="127" t="s">
        <v>693</v>
      </c>
      <c r="E505" s="127" t="s">
        <v>410</v>
      </c>
      <c r="F505" s="128">
        <f>F506+F507</f>
        <v>485270.98</v>
      </c>
      <c r="G505" s="161">
        <f t="shared" si="9"/>
        <v>-15450.024999999965</v>
      </c>
      <c r="H505" s="128">
        <f>H506+H507</f>
        <v>469820.95500000002</v>
      </c>
    </row>
    <row r="506" spans="1:8" s="46" customFormat="1" x14ac:dyDescent="0.2">
      <c r="A506" s="126" t="s">
        <v>105</v>
      </c>
      <c r="B506" s="127" t="s">
        <v>495</v>
      </c>
      <c r="C506" s="127" t="s">
        <v>76</v>
      </c>
      <c r="D506" s="127" t="s">
        <v>693</v>
      </c>
      <c r="E506" s="127" t="s">
        <v>428</v>
      </c>
      <c r="F506" s="128">
        <f>386354.38+55200</f>
        <v>441554.38</v>
      </c>
      <c r="G506" s="161">
        <f t="shared" si="9"/>
        <v>-15450.025599999994</v>
      </c>
      <c r="H506" s="128">
        <f>441554.3544-15450</f>
        <v>426104.35440000001</v>
      </c>
    </row>
    <row r="507" spans="1:8" s="46" customFormat="1" x14ac:dyDescent="0.2">
      <c r="A507" s="126" t="s">
        <v>521</v>
      </c>
      <c r="B507" s="127" t="s">
        <v>495</v>
      </c>
      <c r="C507" s="127" t="s">
        <v>76</v>
      </c>
      <c r="D507" s="127" t="s">
        <v>693</v>
      </c>
      <c r="E507" s="127" t="s">
        <v>522</v>
      </c>
      <c r="F507" s="128">
        <f>38916.6+4800</f>
        <v>43716.6</v>
      </c>
      <c r="G507" s="161">
        <f t="shared" si="9"/>
        <v>5.9999999939464033E-4</v>
      </c>
      <c r="H507" s="128">
        <v>43716.600599999998</v>
      </c>
    </row>
    <row r="508" spans="1:8" s="46" customFormat="1" ht="36" x14ac:dyDescent="0.2">
      <c r="A508" s="131" t="s">
        <v>366</v>
      </c>
      <c r="B508" s="132" t="s">
        <v>495</v>
      </c>
      <c r="C508" s="132" t="s">
        <v>76</v>
      </c>
      <c r="D508" s="132" t="s">
        <v>167</v>
      </c>
      <c r="E508" s="132"/>
      <c r="F508" s="133">
        <f>F509</f>
        <v>757994</v>
      </c>
      <c r="G508" s="161">
        <f t="shared" si="9"/>
        <v>436</v>
      </c>
      <c r="H508" s="133">
        <f>H509</f>
        <v>758430</v>
      </c>
    </row>
    <row r="509" spans="1:8" s="46" customFormat="1" x14ac:dyDescent="0.2">
      <c r="A509" s="126" t="s">
        <v>104</v>
      </c>
      <c r="B509" s="127" t="s">
        <v>495</v>
      </c>
      <c r="C509" s="127" t="s">
        <v>76</v>
      </c>
      <c r="D509" s="127" t="s">
        <v>167</v>
      </c>
      <c r="E509" s="127" t="s">
        <v>410</v>
      </c>
      <c r="F509" s="128">
        <f>F510+F511</f>
        <v>757994</v>
      </c>
      <c r="G509" s="161">
        <f t="shared" si="9"/>
        <v>436</v>
      </c>
      <c r="H509" s="128">
        <f>H510+H511</f>
        <v>758430</v>
      </c>
    </row>
    <row r="510" spans="1:8" s="46" customFormat="1" x14ac:dyDescent="0.2">
      <c r="A510" s="126" t="s">
        <v>105</v>
      </c>
      <c r="B510" s="127" t="s">
        <v>495</v>
      </c>
      <c r="C510" s="127" t="s">
        <v>76</v>
      </c>
      <c r="D510" s="127" t="s">
        <v>167</v>
      </c>
      <c r="E510" s="127" t="s">
        <v>428</v>
      </c>
      <c r="F510" s="128">
        <v>704392</v>
      </c>
      <c r="G510" s="161">
        <f t="shared" si="9"/>
        <v>436</v>
      </c>
      <c r="H510" s="128">
        <f>704392+436</f>
        <v>704828</v>
      </c>
    </row>
    <row r="511" spans="1:8" s="46" customFormat="1" x14ac:dyDescent="0.2">
      <c r="A511" s="126" t="s">
        <v>521</v>
      </c>
      <c r="B511" s="127" t="s">
        <v>495</v>
      </c>
      <c r="C511" s="127" t="s">
        <v>76</v>
      </c>
      <c r="D511" s="127" t="s">
        <v>167</v>
      </c>
      <c r="E511" s="127" t="s">
        <v>522</v>
      </c>
      <c r="F511" s="128">
        <v>53602</v>
      </c>
      <c r="G511" s="161">
        <f t="shared" si="9"/>
        <v>0</v>
      </c>
      <c r="H511" s="128">
        <v>53602</v>
      </c>
    </row>
    <row r="512" spans="1:8" s="46" customFormat="1" ht="24" x14ac:dyDescent="0.2">
      <c r="A512" s="70" t="s">
        <v>747</v>
      </c>
      <c r="B512" s="22" t="s">
        <v>495</v>
      </c>
      <c r="C512" s="22" t="s">
        <v>76</v>
      </c>
      <c r="D512" s="22" t="s">
        <v>748</v>
      </c>
      <c r="E512" s="22"/>
      <c r="F512" s="128"/>
      <c r="G512" s="161"/>
      <c r="H512" s="39">
        <f>H513</f>
        <v>1711.5</v>
      </c>
    </row>
    <row r="513" spans="1:8" s="46" customFormat="1" x14ac:dyDescent="0.2">
      <c r="A513" s="73" t="s">
        <v>104</v>
      </c>
      <c r="B513" s="29" t="s">
        <v>495</v>
      </c>
      <c r="C513" s="29" t="s">
        <v>76</v>
      </c>
      <c r="D513" s="29" t="s">
        <v>748</v>
      </c>
      <c r="E513" s="29" t="s">
        <v>410</v>
      </c>
      <c r="F513" s="128"/>
      <c r="G513" s="161"/>
      <c r="H513" s="38">
        <f>H514</f>
        <v>1711.5</v>
      </c>
    </row>
    <row r="514" spans="1:8" s="46" customFormat="1" x14ac:dyDescent="0.2">
      <c r="A514" s="73" t="s">
        <v>105</v>
      </c>
      <c r="B514" s="29" t="s">
        <v>495</v>
      </c>
      <c r="C514" s="29" t="s">
        <v>76</v>
      </c>
      <c r="D514" s="29" t="s">
        <v>748</v>
      </c>
      <c r="E514" s="29" t="s">
        <v>428</v>
      </c>
      <c r="F514" s="128"/>
      <c r="G514" s="161"/>
      <c r="H514" s="38">
        <v>1711.5</v>
      </c>
    </row>
    <row r="515" spans="1:8" s="46" customFormat="1" ht="27" x14ac:dyDescent="0.2">
      <c r="A515" s="130" t="s">
        <v>708</v>
      </c>
      <c r="B515" s="121" t="s">
        <v>495</v>
      </c>
      <c r="C515" s="121" t="s">
        <v>76</v>
      </c>
      <c r="D515" s="121" t="s">
        <v>274</v>
      </c>
      <c r="E515" s="121"/>
      <c r="F515" s="122">
        <f>F516</f>
        <v>500</v>
      </c>
      <c r="G515" s="161">
        <f t="shared" si="9"/>
        <v>500</v>
      </c>
      <c r="H515" s="122">
        <f>H516</f>
        <v>1000</v>
      </c>
    </row>
    <row r="516" spans="1:8" s="46" customFormat="1" ht="36" x14ac:dyDescent="0.2">
      <c r="A516" s="117" t="s">
        <v>36</v>
      </c>
      <c r="B516" s="118" t="s">
        <v>495</v>
      </c>
      <c r="C516" s="118" t="s">
        <v>76</v>
      </c>
      <c r="D516" s="118" t="s">
        <v>648</v>
      </c>
      <c r="E516" s="118"/>
      <c r="F516" s="119">
        <f>F517</f>
        <v>500</v>
      </c>
      <c r="G516" s="161">
        <f t="shared" si="9"/>
        <v>500</v>
      </c>
      <c r="H516" s="119">
        <f>H517</f>
        <v>1000</v>
      </c>
    </row>
    <row r="517" spans="1:8" s="46" customFormat="1" x14ac:dyDescent="0.2">
      <c r="A517" s="126" t="s">
        <v>163</v>
      </c>
      <c r="B517" s="127" t="s">
        <v>495</v>
      </c>
      <c r="C517" s="127" t="s">
        <v>76</v>
      </c>
      <c r="D517" s="127" t="s">
        <v>648</v>
      </c>
      <c r="E517" s="127" t="s">
        <v>84</v>
      </c>
      <c r="F517" s="128">
        <f>F518</f>
        <v>500</v>
      </c>
      <c r="G517" s="161">
        <f t="shared" si="9"/>
        <v>500</v>
      </c>
      <c r="H517" s="128">
        <f>H518</f>
        <v>1000</v>
      </c>
    </row>
    <row r="518" spans="1:8" s="46" customFormat="1" x14ac:dyDescent="0.2">
      <c r="A518" s="126" t="s">
        <v>85</v>
      </c>
      <c r="B518" s="127" t="s">
        <v>495</v>
      </c>
      <c r="C518" s="127" t="s">
        <v>76</v>
      </c>
      <c r="D518" s="127" t="s">
        <v>648</v>
      </c>
      <c r="E518" s="127" t="s">
        <v>86</v>
      </c>
      <c r="F518" s="128">
        <v>500</v>
      </c>
      <c r="G518" s="161">
        <f t="shared" si="9"/>
        <v>500</v>
      </c>
      <c r="H518" s="128">
        <f>500+500</f>
        <v>1000</v>
      </c>
    </row>
    <row r="519" spans="1:8" s="46" customFormat="1" x14ac:dyDescent="0.2">
      <c r="A519" s="117" t="s">
        <v>385</v>
      </c>
      <c r="B519" s="118" t="s">
        <v>495</v>
      </c>
      <c r="C519" s="118" t="s">
        <v>496</v>
      </c>
      <c r="D519" s="118"/>
      <c r="E519" s="132"/>
      <c r="F519" s="119">
        <f>F520</f>
        <v>1189758.96</v>
      </c>
      <c r="G519" s="161">
        <f t="shared" si="9"/>
        <v>106877.10999999987</v>
      </c>
      <c r="H519" s="119">
        <f>H520</f>
        <v>1296636.0699999998</v>
      </c>
    </row>
    <row r="520" spans="1:8" s="46" customFormat="1" ht="27" x14ac:dyDescent="0.2">
      <c r="A520" s="130" t="s">
        <v>703</v>
      </c>
      <c r="B520" s="121" t="s">
        <v>495</v>
      </c>
      <c r="C520" s="121" t="s">
        <v>496</v>
      </c>
      <c r="D520" s="121" t="s">
        <v>164</v>
      </c>
      <c r="E520" s="121"/>
      <c r="F520" s="122">
        <f>F521+F530</f>
        <v>1189758.96</v>
      </c>
      <c r="G520" s="161">
        <f t="shared" si="9"/>
        <v>106877.10999999987</v>
      </c>
      <c r="H520" s="122">
        <f>H521+H530</f>
        <v>1296636.0699999998</v>
      </c>
    </row>
    <row r="521" spans="1:8" s="46" customFormat="1" x14ac:dyDescent="0.2">
      <c r="A521" s="117" t="s">
        <v>275</v>
      </c>
      <c r="B521" s="118" t="s">
        <v>495</v>
      </c>
      <c r="C521" s="118" t="s">
        <v>496</v>
      </c>
      <c r="D521" s="118" t="s">
        <v>165</v>
      </c>
      <c r="E521" s="118"/>
      <c r="F521" s="119">
        <f>F522+F526</f>
        <v>1162805.76</v>
      </c>
      <c r="G521" s="161">
        <f t="shared" si="9"/>
        <v>106877.10999999987</v>
      </c>
      <c r="H521" s="119">
        <f>H522+H526</f>
        <v>1269682.8699999999</v>
      </c>
    </row>
    <row r="522" spans="1:8" s="46" customFormat="1" x14ac:dyDescent="0.2">
      <c r="A522" s="150" t="s">
        <v>277</v>
      </c>
      <c r="B522" s="146" t="s">
        <v>495</v>
      </c>
      <c r="C522" s="146" t="s">
        <v>496</v>
      </c>
      <c r="D522" s="146" t="s">
        <v>170</v>
      </c>
      <c r="E522" s="146"/>
      <c r="F522" s="151">
        <f>F523</f>
        <v>267584.15999999997</v>
      </c>
      <c r="G522" s="161">
        <f t="shared" si="9"/>
        <v>-14499.989999999962</v>
      </c>
      <c r="H522" s="151">
        <f>H523</f>
        <v>253084.17</v>
      </c>
    </row>
    <row r="523" spans="1:8" s="46" customFormat="1" x14ac:dyDescent="0.2">
      <c r="A523" s="126" t="s">
        <v>104</v>
      </c>
      <c r="B523" s="127" t="s">
        <v>495</v>
      </c>
      <c r="C523" s="127" t="s">
        <v>496</v>
      </c>
      <c r="D523" s="127" t="s">
        <v>694</v>
      </c>
      <c r="E523" s="127" t="s">
        <v>410</v>
      </c>
      <c r="F523" s="128">
        <f>F524+F525</f>
        <v>267584.15999999997</v>
      </c>
      <c r="G523" s="161">
        <f t="shared" si="9"/>
        <v>-14499.989999999962</v>
      </c>
      <c r="H523" s="128">
        <f>H524+H525</f>
        <v>253084.17</v>
      </c>
    </row>
    <row r="524" spans="1:8" s="46" customFormat="1" x14ac:dyDescent="0.2">
      <c r="A524" s="126" t="s">
        <v>105</v>
      </c>
      <c r="B524" s="127" t="s">
        <v>495</v>
      </c>
      <c r="C524" s="127" t="s">
        <v>496</v>
      </c>
      <c r="D524" s="127" t="s">
        <v>694</v>
      </c>
      <c r="E524" s="127" t="s">
        <v>428</v>
      </c>
      <c r="F524" s="128">
        <v>258812</v>
      </c>
      <c r="G524" s="161">
        <f t="shared" si="9"/>
        <v>-14200.046189999994</v>
      </c>
      <c r="H524" s="128">
        <f>258811.95381-14200</f>
        <v>244611.95381000001</v>
      </c>
    </row>
    <row r="525" spans="1:8" s="46" customFormat="1" x14ac:dyDescent="0.2">
      <c r="A525" s="126" t="s">
        <v>521</v>
      </c>
      <c r="B525" s="127" t="s">
        <v>495</v>
      </c>
      <c r="C525" s="127" t="s">
        <v>496</v>
      </c>
      <c r="D525" s="127" t="s">
        <v>694</v>
      </c>
      <c r="E525" s="127" t="s">
        <v>522</v>
      </c>
      <c r="F525" s="128">
        <v>8772.16</v>
      </c>
      <c r="G525" s="161">
        <f t="shared" si="9"/>
        <v>-299.94381000000067</v>
      </c>
      <c r="H525" s="128">
        <f>8772.21619-300</f>
        <v>8472.2161899999992</v>
      </c>
    </row>
    <row r="526" spans="1:8" s="46" customFormat="1" ht="48" x14ac:dyDescent="0.2">
      <c r="A526" s="147" t="s">
        <v>374</v>
      </c>
      <c r="B526" s="132" t="s">
        <v>495</v>
      </c>
      <c r="C526" s="132" t="s">
        <v>496</v>
      </c>
      <c r="D526" s="132" t="s">
        <v>278</v>
      </c>
      <c r="E526" s="132"/>
      <c r="F526" s="133">
        <f>F527</f>
        <v>895221.6</v>
      </c>
      <c r="G526" s="161">
        <f t="shared" si="9"/>
        <v>121377.09999999998</v>
      </c>
      <c r="H526" s="133">
        <f>H527</f>
        <v>1016598.7</v>
      </c>
    </row>
    <row r="527" spans="1:8" s="46" customFormat="1" x14ac:dyDescent="0.2">
      <c r="A527" s="126" t="s">
        <v>104</v>
      </c>
      <c r="B527" s="127" t="s">
        <v>495</v>
      </c>
      <c r="C527" s="127" t="s">
        <v>496</v>
      </c>
      <c r="D527" s="127" t="s">
        <v>278</v>
      </c>
      <c r="E527" s="127" t="s">
        <v>410</v>
      </c>
      <c r="F527" s="128">
        <f>F528+F529</f>
        <v>895221.6</v>
      </c>
      <c r="G527" s="161">
        <f t="shared" si="9"/>
        <v>121377.09999999998</v>
      </c>
      <c r="H527" s="128">
        <f>H528+H529</f>
        <v>1016598.7</v>
      </c>
    </row>
    <row r="528" spans="1:8" s="46" customFormat="1" x14ac:dyDescent="0.2">
      <c r="A528" s="126" t="s">
        <v>105</v>
      </c>
      <c r="B528" s="127" t="s">
        <v>495</v>
      </c>
      <c r="C528" s="127" t="s">
        <v>496</v>
      </c>
      <c r="D528" s="127" t="s">
        <v>278</v>
      </c>
      <c r="E528" s="127" t="s">
        <v>428</v>
      </c>
      <c r="F528" s="128">
        <v>858626.6</v>
      </c>
      <c r="G528" s="161">
        <f t="shared" si="9"/>
        <v>117802.59999999998</v>
      </c>
      <c r="H528" s="128">
        <f>858626.6+121377.1-3574.5</f>
        <v>976429.2</v>
      </c>
    </row>
    <row r="529" spans="1:8" s="46" customFormat="1" x14ac:dyDescent="0.2">
      <c r="A529" s="126" t="s">
        <v>521</v>
      </c>
      <c r="B529" s="127" t="s">
        <v>495</v>
      </c>
      <c r="C529" s="127" t="s">
        <v>496</v>
      </c>
      <c r="D529" s="127" t="s">
        <v>278</v>
      </c>
      <c r="E529" s="127" t="s">
        <v>522</v>
      </c>
      <c r="F529" s="128">
        <v>36595</v>
      </c>
      <c r="G529" s="161">
        <f t="shared" si="9"/>
        <v>3574.5</v>
      </c>
      <c r="H529" s="128">
        <f>36595+3574.5</f>
        <v>40169.5</v>
      </c>
    </row>
    <row r="530" spans="1:8" s="46" customFormat="1" x14ac:dyDescent="0.2">
      <c r="A530" s="117" t="s">
        <v>291</v>
      </c>
      <c r="B530" s="118" t="s">
        <v>495</v>
      </c>
      <c r="C530" s="118" t="s">
        <v>496</v>
      </c>
      <c r="D530" s="118" t="s">
        <v>173</v>
      </c>
      <c r="E530" s="118"/>
      <c r="F530" s="119">
        <f>F531</f>
        <v>26953.200000000001</v>
      </c>
      <c r="G530" s="161">
        <f t="shared" si="9"/>
        <v>0</v>
      </c>
      <c r="H530" s="119">
        <f>H531</f>
        <v>26953.200000000001</v>
      </c>
    </row>
    <row r="531" spans="1:8" s="46" customFormat="1" x14ac:dyDescent="0.2">
      <c r="A531" s="135" t="s">
        <v>181</v>
      </c>
      <c r="B531" s="132" t="s">
        <v>495</v>
      </c>
      <c r="C531" s="132" t="s">
        <v>496</v>
      </c>
      <c r="D531" s="132" t="s">
        <v>498</v>
      </c>
      <c r="E531" s="132"/>
      <c r="F531" s="133">
        <f>F532</f>
        <v>26953.200000000001</v>
      </c>
      <c r="G531" s="161">
        <f t="shared" si="9"/>
        <v>0</v>
      </c>
      <c r="H531" s="133">
        <f>H532</f>
        <v>26953.200000000001</v>
      </c>
    </row>
    <row r="532" spans="1:8" s="46" customFormat="1" x14ac:dyDescent="0.2">
      <c r="A532" s="126" t="s">
        <v>104</v>
      </c>
      <c r="B532" s="127" t="s">
        <v>495</v>
      </c>
      <c r="C532" s="127" t="s">
        <v>496</v>
      </c>
      <c r="D532" s="127" t="s">
        <v>698</v>
      </c>
      <c r="E532" s="127" t="s">
        <v>410</v>
      </c>
      <c r="F532" s="128">
        <f>F533+F534</f>
        <v>26953.200000000001</v>
      </c>
      <c r="G532" s="161">
        <f t="shared" si="9"/>
        <v>0</v>
      </c>
      <c r="H532" s="128">
        <f>H533+H534</f>
        <v>26953.200000000001</v>
      </c>
    </row>
    <row r="533" spans="1:8" s="46" customFormat="1" x14ac:dyDescent="0.2">
      <c r="A533" s="126" t="s">
        <v>105</v>
      </c>
      <c r="B533" s="127" t="s">
        <v>495</v>
      </c>
      <c r="C533" s="127" t="s">
        <v>496</v>
      </c>
      <c r="D533" s="127" t="s">
        <v>698</v>
      </c>
      <c r="E533" s="127" t="s">
        <v>428</v>
      </c>
      <c r="F533" s="128">
        <v>26058.400000000001</v>
      </c>
      <c r="G533" s="161">
        <f t="shared" si="9"/>
        <v>0</v>
      </c>
      <c r="H533" s="128">
        <v>26058.400000000001</v>
      </c>
    </row>
    <row r="534" spans="1:8" s="46" customFormat="1" x14ac:dyDescent="0.2">
      <c r="A534" s="126" t="s">
        <v>521</v>
      </c>
      <c r="B534" s="127" t="s">
        <v>495</v>
      </c>
      <c r="C534" s="127" t="s">
        <v>496</v>
      </c>
      <c r="D534" s="127" t="s">
        <v>698</v>
      </c>
      <c r="E534" s="127" t="s">
        <v>522</v>
      </c>
      <c r="F534" s="128">
        <v>894.8</v>
      </c>
      <c r="G534" s="161">
        <f t="shared" si="9"/>
        <v>0</v>
      </c>
      <c r="H534" s="128">
        <v>894.8</v>
      </c>
    </row>
    <row r="535" spans="1:8" x14ac:dyDescent="0.2">
      <c r="A535" s="117" t="s">
        <v>279</v>
      </c>
      <c r="B535" s="118" t="s">
        <v>495</v>
      </c>
      <c r="C535" s="118" t="s">
        <v>488</v>
      </c>
      <c r="D535" s="118"/>
      <c r="E535" s="118"/>
      <c r="F535" s="119" t="e">
        <f>F536+F542+#REF!</f>
        <v>#REF!</v>
      </c>
      <c r="G535" s="161" t="e">
        <f t="shared" si="9"/>
        <v>#REF!</v>
      </c>
      <c r="H535" s="119">
        <f>H536+H542</f>
        <v>191919.97500000001</v>
      </c>
    </row>
    <row r="536" spans="1:8" ht="27" x14ac:dyDescent="0.2">
      <c r="A536" s="130" t="s">
        <v>703</v>
      </c>
      <c r="B536" s="121" t="s">
        <v>495</v>
      </c>
      <c r="C536" s="121" t="s">
        <v>488</v>
      </c>
      <c r="D536" s="121" t="s">
        <v>164</v>
      </c>
      <c r="E536" s="146"/>
      <c r="F536" s="122">
        <f>F537</f>
        <v>101291.4</v>
      </c>
      <c r="G536" s="161">
        <f t="shared" si="9"/>
        <v>-2.4999999994179234E-2</v>
      </c>
      <c r="H536" s="122">
        <f>H537</f>
        <v>101291.375</v>
      </c>
    </row>
    <row r="537" spans="1:8" x14ac:dyDescent="0.2">
      <c r="A537" s="117" t="s">
        <v>275</v>
      </c>
      <c r="B537" s="118" t="s">
        <v>495</v>
      </c>
      <c r="C537" s="118" t="s">
        <v>488</v>
      </c>
      <c r="D537" s="118" t="s">
        <v>165</v>
      </c>
      <c r="E537" s="127"/>
      <c r="F537" s="119">
        <f>F538</f>
        <v>101291.4</v>
      </c>
      <c r="G537" s="161">
        <f t="shared" si="9"/>
        <v>-2.4999999994179234E-2</v>
      </c>
      <c r="H537" s="119">
        <f>H538</f>
        <v>101291.375</v>
      </c>
    </row>
    <row r="538" spans="1:8" x14ac:dyDescent="0.2">
      <c r="A538" s="131" t="s">
        <v>280</v>
      </c>
      <c r="B538" s="132" t="s">
        <v>495</v>
      </c>
      <c r="C538" s="132" t="s">
        <v>488</v>
      </c>
      <c r="D538" s="132" t="s">
        <v>171</v>
      </c>
      <c r="E538" s="132"/>
      <c r="F538" s="133">
        <f>F539</f>
        <v>101291.4</v>
      </c>
      <c r="G538" s="161">
        <f t="shared" si="9"/>
        <v>-2.4999999994179234E-2</v>
      </c>
      <c r="H538" s="133">
        <f>H539</f>
        <v>101291.375</v>
      </c>
    </row>
    <row r="539" spans="1:8" x14ac:dyDescent="0.2">
      <c r="A539" s="126" t="s">
        <v>104</v>
      </c>
      <c r="B539" s="127" t="s">
        <v>495</v>
      </c>
      <c r="C539" s="127" t="s">
        <v>488</v>
      </c>
      <c r="D539" s="127" t="s">
        <v>695</v>
      </c>
      <c r="E539" s="127" t="s">
        <v>410</v>
      </c>
      <c r="F539" s="128">
        <f>F540+F541</f>
        <v>101291.4</v>
      </c>
      <c r="G539" s="161">
        <f t="shared" si="9"/>
        <v>-2.4999999994179234E-2</v>
      </c>
      <c r="H539" s="128">
        <f>H540+H541</f>
        <v>101291.375</v>
      </c>
    </row>
    <row r="540" spans="1:8" x14ac:dyDescent="0.2">
      <c r="A540" s="126" t="s">
        <v>105</v>
      </c>
      <c r="B540" s="127" t="s">
        <v>495</v>
      </c>
      <c r="C540" s="127" t="s">
        <v>488</v>
      </c>
      <c r="D540" s="127" t="s">
        <v>695</v>
      </c>
      <c r="E540" s="127" t="s">
        <v>428</v>
      </c>
      <c r="F540" s="128">
        <v>3223.9</v>
      </c>
      <c r="G540" s="161">
        <f t="shared" si="9"/>
        <v>6.4499999998588464E-3</v>
      </c>
      <c r="H540" s="128">
        <v>3223.9064499999999</v>
      </c>
    </row>
    <row r="541" spans="1:8" x14ac:dyDescent="0.2">
      <c r="A541" s="126" t="s">
        <v>521</v>
      </c>
      <c r="B541" s="127" t="s">
        <v>495</v>
      </c>
      <c r="C541" s="127" t="s">
        <v>488</v>
      </c>
      <c r="D541" s="127" t="s">
        <v>695</v>
      </c>
      <c r="E541" s="127" t="s">
        <v>522</v>
      </c>
      <c r="F541" s="128">
        <v>98067.5</v>
      </c>
      <c r="G541" s="161">
        <f t="shared" si="9"/>
        <v>-3.1449999994947575E-2</v>
      </c>
      <c r="H541" s="128">
        <v>98067.468550000005</v>
      </c>
    </row>
    <row r="542" spans="1:8" s="193" customFormat="1" ht="27" x14ac:dyDescent="0.2">
      <c r="A542" s="130" t="s">
        <v>609</v>
      </c>
      <c r="B542" s="121" t="s">
        <v>495</v>
      </c>
      <c r="C542" s="121" t="s">
        <v>488</v>
      </c>
      <c r="D542" s="121" t="s">
        <v>258</v>
      </c>
      <c r="E542" s="121"/>
      <c r="F542" s="122">
        <f>F543</f>
        <v>90628.6</v>
      </c>
      <c r="G542" s="161">
        <f t="shared" si="9"/>
        <v>0</v>
      </c>
      <c r="H542" s="122">
        <f>H543</f>
        <v>90628.6</v>
      </c>
    </row>
    <row r="543" spans="1:8" s="193" customFormat="1" x14ac:dyDescent="0.2">
      <c r="A543" s="117" t="s">
        <v>363</v>
      </c>
      <c r="B543" s="118" t="s">
        <v>495</v>
      </c>
      <c r="C543" s="118" t="s">
        <v>488</v>
      </c>
      <c r="D543" s="118" t="s">
        <v>259</v>
      </c>
      <c r="E543" s="118"/>
      <c r="F543" s="119">
        <f>F544</f>
        <v>90628.6</v>
      </c>
      <c r="G543" s="161">
        <f t="shared" si="9"/>
        <v>0</v>
      </c>
      <c r="H543" s="119">
        <f>H544</f>
        <v>90628.6</v>
      </c>
    </row>
    <row r="544" spans="1:8" s="193" customFormat="1" ht="24" x14ac:dyDescent="0.2">
      <c r="A544" s="117" t="s">
        <v>611</v>
      </c>
      <c r="B544" s="118" t="s">
        <v>495</v>
      </c>
      <c r="C544" s="118" t="s">
        <v>488</v>
      </c>
      <c r="D544" s="118" t="s">
        <v>612</v>
      </c>
      <c r="E544" s="118"/>
      <c r="F544" s="119">
        <f>F545</f>
        <v>90628.6</v>
      </c>
      <c r="G544" s="161">
        <f t="shared" si="9"/>
        <v>0</v>
      </c>
      <c r="H544" s="119">
        <f>H545</f>
        <v>90628.6</v>
      </c>
    </row>
    <row r="545" spans="1:8" s="193" customFormat="1" ht="24" x14ac:dyDescent="0.2">
      <c r="A545" s="150" t="s">
        <v>311</v>
      </c>
      <c r="B545" s="146" t="s">
        <v>495</v>
      </c>
      <c r="C545" s="146" t="s">
        <v>488</v>
      </c>
      <c r="D545" s="146" t="s">
        <v>612</v>
      </c>
      <c r="E545" s="146"/>
      <c r="F545" s="151">
        <f>F546</f>
        <v>90628.6</v>
      </c>
      <c r="G545" s="161">
        <f t="shared" si="9"/>
        <v>0</v>
      </c>
      <c r="H545" s="151">
        <f>H546</f>
        <v>90628.6</v>
      </c>
    </row>
    <row r="546" spans="1:8" s="193" customFormat="1" x14ac:dyDescent="0.2">
      <c r="A546" s="126" t="s">
        <v>104</v>
      </c>
      <c r="B546" s="127" t="s">
        <v>495</v>
      </c>
      <c r="C546" s="127" t="s">
        <v>488</v>
      </c>
      <c r="D546" s="127" t="s">
        <v>612</v>
      </c>
      <c r="E546" s="127" t="s">
        <v>410</v>
      </c>
      <c r="F546" s="128">
        <f>F547</f>
        <v>90628.6</v>
      </c>
      <c r="G546" s="161">
        <f t="shared" si="9"/>
        <v>0</v>
      </c>
      <c r="H546" s="128">
        <f>H547</f>
        <v>90628.6</v>
      </c>
    </row>
    <row r="547" spans="1:8" s="193" customFormat="1" x14ac:dyDescent="0.2">
      <c r="A547" s="126" t="s">
        <v>105</v>
      </c>
      <c r="B547" s="127" t="s">
        <v>495</v>
      </c>
      <c r="C547" s="127" t="s">
        <v>488</v>
      </c>
      <c r="D547" s="127" t="s">
        <v>612</v>
      </c>
      <c r="E547" s="127" t="s">
        <v>428</v>
      </c>
      <c r="F547" s="128">
        <v>90628.6</v>
      </c>
      <c r="G547" s="161">
        <f t="shared" si="9"/>
        <v>0</v>
      </c>
      <c r="H547" s="128">
        <v>90628.6</v>
      </c>
    </row>
    <row r="548" spans="1:8" s="193" customFormat="1" x14ac:dyDescent="0.2">
      <c r="A548" s="117" t="s">
        <v>386</v>
      </c>
      <c r="B548" s="118" t="s">
        <v>495</v>
      </c>
      <c r="C548" s="118" t="s">
        <v>495</v>
      </c>
      <c r="D548" s="118"/>
      <c r="E548" s="118"/>
      <c r="F548" s="119">
        <f>F549+F560+F565</f>
        <v>10100</v>
      </c>
      <c r="G548" s="161">
        <f t="shared" si="9"/>
        <v>0</v>
      </c>
      <c r="H548" s="119">
        <f>H549+H560+H565</f>
        <v>10100</v>
      </c>
    </row>
    <row r="549" spans="1:8" s="193" customFormat="1" ht="27" x14ac:dyDescent="0.2">
      <c r="A549" s="130" t="s">
        <v>609</v>
      </c>
      <c r="B549" s="121" t="s">
        <v>495</v>
      </c>
      <c r="C549" s="121" t="s">
        <v>495</v>
      </c>
      <c r="D549" s="121" t="s">
        <v>258</v>
      </c>
      <c r="E549" s="121"/>
      <c r="F549" s="122">
        <f>F550</f>
        <v>6350</v>
      </c>
      <c r="G549" s="161">
        <f t="shared" si="9"/>
        <v>0</v>
      </c>
      <c r="H549" s="122">
        <f>H550</f>
        <v>6350</v>
      </c>
    </row>
    <row r="550" spans="1:8" ht="13.5" x14ac:dyDescent="0.2">
      <c r="A550" s="130" t="s">
        <v>362</v>
      </c>
      <c r="B550" s="121" t="s">
        <v>495</v>
      </c>
      <c r="C550" s="121" t="s">
        <v>495</v>
      </c>
      <c r="D550" s="121" t="s">
        <v>264</v>
      </c>
      <c r="E550" s="121"/>
      <c r="F550" s="122">
        <f>F551+F554+F557</f>
        <v>6350</v>
      </c>
      <c r="G550" s="161">
        <f t="shared" ref="G550:G616" si="10">H550-F550</f>
        <v>0</v>
      </c>
      <c r="H550" s="122">
        <f>H551+H554+H557</f>
        <v>6350</v>
      </c>
    </row>
    <row r="551" spans="1:8" x14ac:dyDescent="0.2">
      <c r="A551" s="148" t="s">
        <v>265</v>
      </c>
      <c r="B551" s="118" t="s">
        <v>495</v>
      </c>
      <c r="C551" s="118" t="s">
        <v>495</v>
      </c>
      <c r="D551" s="118" t="s">
        <v>613</v>
      </c>
      <c r="E551" s="118"/>
      <c r="F551" s="119">
        <f>F552</f>
        <v>5650</v>
      </c>
      <c r="G551" s="161">
        <f t="shared" si="10"/>
        <v>0</v>
      </c>
      <c r="H551" s="119">
        <f>H552</f>
        <v>5650</v>
      </c>
    </row>
    <row r="552" spans="1:8" x14ac:dyDescent="0.2">
      <c r="A552" s="126" t="s">
        <v>604</v>
      </c>
      <c r="B552" s="127" t="s">
        <v>495</v>
      </c>
      <c r="C552" s="127" t="s">
        <v>495</v>
      </c>
      <c r="D552" s="127" t="s">
        <v>613</v>
      </c>
      <c r="E552" s="127" t="s">
        <v>84</v>
      </c>
      <c r="F552" s="128">
        <f>F553</f>
        <v>5650</v>
      </c>
      <c r="G552" s="161">
        <f t="shared" si="10"/>
        <v>0</v>
      </c>
      <c r="H552" s="128">
        <f>H553</f>
        <v>5650</v>
      </c>
    </row>
    <row r="553" spans="1:8" x14ac:dyDescent="0.2">
      <c r="A553" s="126" t="s">
        <v>85</v>
      </c>
      <c r="B553" s="127" t="s">
        <v>495</v>
      </c>
      <c r="C553" s="127" t="s">
        <v>495</v>
      </c>
      <c r="D553" s="127" t="s">
        <v>613</v>
      </c>
      <c r="E553" s="127" t="s">
        <v>86</v>
      </c>
      <c r="F553" s="128">
        <v>5650</v>
      </c>
      <c r="G553" s="161">
        <f t="shared" si="10"/>
        <v>0</v>
      </c>
      <c r="H553" s="128">
        <v>5650</v>
      </c>
    </row>
    <row r="554" spans="1:8" x14ac:dyDescent="0.2">
      <c r="A554" s="148" t="s">
        <v>266</v>
      </c>
      <c r="B554" s="118" t="s">
        <v>495</v>
      </c>
      <c r="C554" s="118" t="s">
        <v>495</v>
      </c>
      <c r="D554" s="118" t="s">
        <v>614</v>
      </c>
      <c r="E554" s="118"/>
      <c r="F554" s="119">
        <f>F555</f>
        <v>200</v>
      </c>
      <c r="G554" s="161">
        <f t="shared" si="10"/>
        <v>0</v>
      </c>
      <c r="H554" s="119">
        <f>H555</f>
        <v>200</v>
      </c>
    </row>
    <row r="555" spans="1:8" x14ac:dyDescent="0.2">
      <c r="A555" s="126" t="s">
        <v>604</v>
      </c>
      <c r="B555" s="127" t="s">
        <v>495</v>
      </c>
      <c r="C555" s="127" t="s">
        <v>495</v>
      </c>
      <c r="D555" s="127" t="s">
        <v>614</v>
      </c>
      <c r="E555" s="127" t="s">
        <v>84</v>
      </c>
      <c r="F555" s="128">
        <f>F556</f>
        <v>200</v>
      </c>
      <c r="G555" s="161">
        <f t="shared" si="10"/>
        <v>0</v>
      </c>
      <c r="H555" s="128">
        <f>H556</f>
        <v>200</v>
      </c>
    </row>
    <row r="556" spans="1:8" x14ac:dyDescent="0.2">
      <c r="A556" s="126" t="s">
        <v>85</v>
      </c>
      <c r="B556" s="127" t="s">
        <v>495</v>
      </c>
      <c r="C556" s="127" t="s">
        <v>495</v>
      </c>
      <c r="D556" s="127" t="s">
        <v>614</v>
      </c>
      <c r="E556" s="127" t="s">
        <v>86</v>
      </c>
      <c r="F556" s="128">
        <v>200</v>
      </c>
      <c r="G556" s="161">
        <f t="shared" si="10"/>
        <v>0</v>
      </c>
      <c r="H556" s="128">
        <v>200</v>
      </c>
    </row>
    <row r="557" spans="1:8" ht="24" x14ac:dyDescent="0.2">
      <c r="A557" s="117" t="s">
        <v>65</v>
      </c>
      <c r="B557" s="118" t="s">
        <v>495</v>
      </c>
      <c r="C557" s="118" t="s">
        <v>495</v>
      </c>
      <c r="D557" s="118" t="s">
        <v>615</v>
      </c>
      <c r="E557" s="118"/>
      <c r="F557" s="119">
        <f>F558</f>
        <v>500</v>
      </c>
      <c r="G557" s="161">
        <f t="shared" si="10"/>
        <v>0</v>
      </c>
      <c r="H557" s="119">
        <f>H558</f>
        <v>500</v>
      </c>
    </row>
    <row r="558" spans="1:8" ht="11.25" customHeight="1" x14ac:dyDescent="0.2">
      <c r="A558" s="126" t="s">
        <v>616</v>
      </c>
      <c r="B558" s="127" t="s">
        <v>495</v>
      </c>
      <c r="C558" s="127" t="s">
        <v>495</v>
      </c>
      <c r="D558" s="127" t="s">
        <v>615</v>
      </c>
      <c r="E558" s="127" t="s">
        <v>410</v>
      </c>
      <c r="F558" s="128">
        <f>F559</f>
        <v>500</v>
      </c>
      <c r="G558" s="161">
        <f t="shared" si="10"/>
        <v>0</v>
      </c>
      <c r="H558" s="128">
        <f>H559</f>
        <v>500</v>
      </c>
    </row>
    <row r="559" spans="1:8" x14ac:dyDescent="0.2">
      <c r="A559" s="215" t="s">
        <v>617</v>
      </c>
      <c r="B559" s="127" t="s">
        <v>495</v>
      </c>
      <c r="C559" s="127" t="s">
        <v>495</v>
      </c>
      <c r="D559" s="127" t="s">
        <v>615</v>
      </c>
      <c r="E559" s="127" t="s">
        <v>467</v>
      </c>
      <c r="F559" s="128">
        <v>500</v>
      </c>
      <c r="G559" s="161">
        <f t="shared" si="10"/>
        <v>0</v>
      </c>
      <c r="H559" s="128">
        <v>500</v>
      </c>
    </row>
    <row r="560" spans="1:8" ht="27" x14ac:dyDescent="0.2">
      <c r="A560" s="130" t="s">
        <v>589</v>
      </c>
      <c r="B560" s="121" t="s">
        <v>495</v>
      </c>
      <c r="C560" s="121" t="s">
        <v>495</v>
      </c>
      <c r="D560" s="121" t="s">
        <v>52</v>
      </c>
      <c r="E560" s="127"/>
      <c r="F560" s="119">
        <f>F561</f>
        <v>3000</v>
      </c>
      <c r="G560" s="161">
        <f t="shared" si="10"/>
        <v>0</v>
      </c>
      <c r="H560" s="119">
        <f>H561</f>
        <v>3000</v>
      </c>
    </row>
    <row r="561" spans="1:8" x14ac:dyDescent="0.2">
      <c r="A561" s="148" t="s">
        <v>55</v>
      </c>
      <c r="B561" s="118" t="s">
        <v>495</v>
      </c>
      <c r="C561" s="118" t="s">
        <v>495</v>
      </c>
      <c r="D561" s="118" t="s">
        <v>56</v>
      </c>
      <c r="E561" s="118"/>
      <c r="F561" s="119">
        <f>F562</f>
        <v>3000</v>
      </c>
      <c r="G561" s="161">
        <f t="shared" si="10"/>
        <v>0</v>
      </c>
      <c r="H561" s="119">
        <f>H562</f>
        <v>3000</v>
      </c>
    </row>
    <row r="562" spans="1:8" x14ac:dyDescent="0.2">
      <c r="A562" s="131" t="s">
        <v>355</v>
      </c>
      <c r="B562" s="132" t="s">
        <v>495</v>
      </c>
      <c r="C562" s="132" t="s">
        <v>495</v>
      </c>
      <c r="D562" s="132" t="s">
        <v>590</v>
      </c>
      <c r="E562" s="132"/>
      <c r="F562" s="133">
        <f>F563</f>
        <v>3000</v>
      </c>
      <c r="G562" s="161">
        <f t="shared" si="10"/>
        <v>0</v>
      </c>
      <c r="H562" s="133">
        <f>H563</f>
        <v>3000</v>
      </c>
    </row>
    <row r="563" spans="1:8" x14ac:dyDescent="0.2">
      <c r="A563" s="126" t="s">
        <v>604</v>
      </c>
      <c r="B563" s="127" t="s">
        <v>495</v>
      </c>
      <c r="C563" s="127" t="s">
        <v>495</v>
      </c>
      <c r="D563" s="127" t="s">
        <v>590</v>
      </c>
      <c r="E563" s="127" t="s">
        <v>84</v>
      </c>
      <c r="F563" s="128">
        <f>F564</f>
        <v>3000</v>
      </c>
      <c r="G563" s="161">
        <f t="shared" si="10"/>
        <v>0</v>
      </c>
      <c r="H563" s="128">
        <f>H564</f>
        <v>3000</v>
      </c>
    </row>
    <row r="564" spans="1:8" x14ac:dyDescent="0.2">
      <c r="A564" s="126" t="s">
        <v>85</v>
      </c>
      <c r="B564" s="127" t="s">
        <v>495</v>
      </c>
      <c r="C564" s="127" t="s">
        <v>495</v>
      </c>
      <c r="D564" s="127" t="s">
        <v>590</v>
      </c>
      <c r="E564" s="127" t="s">
        <v>86</v>
      </c>
      <c r="F564" s="128">
        <v>3000</v>
      </c>
      <c r="G564" s="161">
        <f t="shared" si="10"/>
        <v>0</v>
      </c>
      <c r="H564" s="128">
        <v>3000</v>
      </c>
    </row>
    <row r="565" spans="1:8" x14ac:dyDescent="0.2">
      <c r="A565" s="152" t="s">
        <v>74</v>
      </c>
      <c r="B565" s="132" t="s">
        <v>495</v>
      </c>
      <c r="C565" s="132" t="s">
        <v>495</v>
      </c>
      <c r="D565" s="132" t="s">
        <v>216</v>
      </c>
      <c r="E565" s="132"/>
      <c r="F565" s="133">
        <f>F566</f>
        <v>750</v>
      </c>
      <c r="G565" s="161">
        <f t="shared" si="10"/>
        <v>0</v>
      </c>
      <c r="H565" s="133">
        <f>H566</f>
        <v>750</v>
      </c>
    </row>
    <row r="566" spans="1:8" x14ac:dyDescent="0.2">
      <c r="A566" s="134" t="s">
        <v>306</v>
      </c>
      <c r="B566" s="118" t="s">
        <v>495</v>
      </c>
      <c r="C566" s="118" t="s">
        <v>495</v>
      </c>
      <c r="D566" s="118" t="s">
        <v>217</v>
      </c>
      <c r="E566" s="118"/>
      <c r="F566" s="119">
        <f>F567</f>
        <v>750</v>
      </c>
      <c r="G566" s="161">
        <f t="shared" si="10"/>
        <v>0</v>
      </c>
      <c r="H566" s="119">
        <f>H567</f>
        <v>750</v>
      </c>
    </row>
    <row r="567" spans="1:8" x14ac:dyDescent="0.2">
      <c r="A567" s="152" t="s">
        <v>325</v>
      </c>
      <c r="B567" s="132" t="s">
        <v>495</v>
      </c>
      <c r="C567" s="132" t="s">
        <v>495</v>
      </c>
      <c r="D567" s="132" t="s">
        <v>349</v>
      </c>
      <c r="E567" s="132"/>
      <c r="F567" s="133">
        <f>F568</f>
        <v>750</v>
      </c>
      <c r="G567" s="161">
        <f t="shared" si="10"/>
        <v>0</v>
      </c>
      <c r="H567" s="133">
        <f>H568+H570</f>
        <v>750</v>
      </c>
    </row>
    <row r="568" spans="1:8" x14ac:dyDescent="0.2">
      <c r="A568" s="126" t="s">
        <v>604</v>
      </c>
      <c r="B568" s="127" t="s">
        <v>495</v>
      </c>
      <c r="C568" s="127" t="s">
        <v>495</v>
      </c>
      <c r="D568" s="127" t="s">
        <v>349</v>
      </c>
      <c r="E568" s="127" t="s">
        <v>84</v>
      </c>
      <c r="F568" s="128">
        <f>F569</f>
        <v>750</v>
      </c>
      <c r="G568" s="161">
        <f t="shared" si="10"/>
        <v>-304.64724999999999</v>
      </c>
      <c r="H568" s="128">
        <f>H569</f>
        <v>445.35275000000001</v>
      </c>
    </row>
    <row r="569" spans="1:8" x14ac:dyDescent="0.2">
      <c r="A569" s="126" t="s">
        <v>85</v>
      </c>
      <c r="B569" s="127" t="s">
        <v>495</v>
      </c>
      <c r="C569" s="127" t="s">
        <v>495</v>
      </c>
      <c r="D569" s="127" t="s">
        <v>349</v>
      </c>
      <c r="E569" s="127" t="s">
        <v>86</v>
      </c>
      <c r="F569" s="128">
        <v>750</v>
      </c>
      <c r="G569" s="161">
        <f t="shared" si="10"/>
        <v>-304.64724999999999</v>
      </c>
      <c r="H569" s="128">
        <f>750-304.64725</f>
        <v>445.35275000000001</v>
      </c>
    </row>
    <row r="570" spans="1:8" x14ac:dyDescent="0.2">
      <c r="A570" s="126" t="s">
        <v>104</v>
      </c>
      <c r="B570" s="127" t="s">
        <v>495</v>
      </c>
      <c r="C570" s="127" t="s">
        <v>495</v>
      </c>
      <c r="D570" s="127" t="s">
        <v>349</v>
      </c>
      <c r="E570" s="127" t="s">
        <v>410</v>
      </c>
      <c r="F570" s="128"/>
      <c r="G570" s="161"/>
      <c r="H570" s="128">
        <f>H571</f>
        <v>304.64724999999999</v>
      </c>
    </row>
    <row r="571" spans="1:8" x14ac:dyDescent="0.2">
      <c r="A571" s="126" t="s">
        <v>105</v>
      </c>
      <c r="B571" s="127" t="s">
        <v>495</v>
      </c>
      <c r="C571" s="127" t="s">
        <v>495</v>
      </c>
      <c r="D571" s="127" t="s">
        <v>349</v>
      </c>
      <c r="E571" s="127" t="s">
        <v>428</v>
      </c>
      <c r="F571" s="128"/>
      <c r="G571" s="161"/>
      <c r="H571" s="128">
        <v>304.64724999999999</v>
      </c>
    </row>
    <row r="572" spans="1:8" x14ac:dyDescent="0.2">
      <c r="A572" s="117" t="s">
        <v>387</v>
      </c>
      <c r="B572" s="118" t="s">
        <v>495</v>
      </c>
      <c r="C572" s="118" t="s">
        <v>489</v>
      </c>
      <c r="D572" s="118"/>
      <c r="E572" s="127"/>
      <c r="F572" s="119">
        <f>F573+F615</f>
        <v>179643.2</v>
      </c>
      <c r="G572" s="161">
        <f t="shared" si="10"/>
        <v>26950</v>
      </c>
      <c r="H572" s="119">
        <f>H573+H615</f>
        <v>206593.2</v>
      </c>
    </row>
    <row r="573" spans="1:8" ht="27" x14ac:dyDescent="0.2">
      <c r="A573" s="130" t="s">
        <v>703</v>
      </c>
      <c r="B573" s="121" t="s">
        <v>495</v>
      </c>
      <c r="C573" s="121" t="s">
        <v>489</v>
      </c>
      <c r="D573" s="121" t="s">
        <v>164</v>
      </c>
      <c r="E573" s="127"/>
      <c r="F573" s="122">
        <f>F574+F583+F604</f>
        <v>102643.2</v>
      </c>
      <c r="G573" s="161">
        <f t="shared" si="10"/>
        <v>14500</v>
      </c>
      <c r="H573" s="122">
        <f>H574+H583+H604</f>
        <v>117143.2</v>
      </c>
    </row>
    <row r="574" spans="1:8" x14ac:dyDescent="0.2">
      <c r="A574" s="117" t="s">
        <v>275</v>
      </c>
      <c r="B574" s="118" t="s">
        <v>495</v>
      </c>
      <c r="C574" s="118" t="s">
        <v>489</v>
      </c>
      <c r="D574" s="118" t="s">
        <v>165</v>
      </c>
      <c r="E574" s="118"/>
      <c r="F574" s="119">
        <f>F575+F579</f>
        <v>86451.199999999997</v>
      </c>
      <c r="G574" s="161">
        <f t="shared" si="10"/>
        <v>14500</v>
      </c>
      <c r="H574" s="119">
        <f>H575+H579</f>
        <v>100951.2</v>
      </c>
    </row>
    <row r="575" spans="1:8" x14ac:dyDescent="0.2">
      <c r="A575" s="131" t="s">
        <v>282</v>
      </c>
      <c r="B575" s="132" t="s">
        <v>495</v>
      </c>
      <c r="C575" s="132" t="s">
        <v>489</v>
      </c>
      <c r="D575" s="132" t="s">
        <v>281</v>
      </c>
      <c r="E575" s="132"/>
      <c r="F575" s="133">
        <f>F576</f>
        <v>9279.2000000000007</v>
      </c>
      <c r="G575" s="161">
        <f t="shared" si="10"/>
        <v>14500</v>
      </c>
      <c r="H575" s="133">
        <f>H576</f>
        <v>23779.200000000001</v>
      </c>
    </row>
    <row r="576" spans="1:8" x14ac:dyDescent="0.2">
      <c r="A576" s="126" t="s">
        <v>104</v>
      </c>
      <c r="B576" s="127" t="s">
        <v>495</v>
      </c>
      <c r="C576" s="127" t="s">
        <v>489</v>
      </c>
      <c r="D576" s="127" t="s">
        <v>696</v>
      </c>
      <c r="E576" s="127" t="s">
        <v>410</v>
      </c>
      <c r="F576" s="128">
        <f>F577</f>
        <v>9279.2000000000007</v>
      </c>
      <c r="G576" s="161">
        <f t="shared" si="10"/>
        <v>14500</v>
      </c>
      <c r="H576" s="128">
        <f>H577+H578</f>
        <v>23779.200000000001</v>
      </c>
    </row>
    <row r="577" spans="1:8" x14ac:dyDescent="0.2">
      <c r="A577" s="126" t="s">
        <v>105</v>
      </c>
      <c r="B577" s="127" t="s">
        <v>495</v>
      </c>
      <c r="C577" s="127" t="s">
        <v>489</v>
      </c>
      <c r="D577" s="127" t="s">
        <v>696</v>
      </c>
      <c r="E577" s="127" t="s">
        <v>428</v>
      </c>
      <c r="F577" s="128">
        <v>9279.2000000000007</v>
      </c>
      <c r="G577" s="161">
        <f t="shared" si="10"/>
        <v>13200</v>
      </c>
      <c r="H577" s="128">
        <f>9279.2-1000+14200</f>
        <v>22479.200000000001</v>
      </c>
    </row>
    <row r="578" spans="1:8" x14ac:dyDescent="0.2">
      <c r="A578" s="126" t="s">
        <v>521</v>
      </c>
      <c r="B578" s="127" t="s">
        <v>495</v>
      </c>
      <c r="C578" s="127" t="s">
        <v>489</v>
      </c>
      <c r="D578" s="127" t="s">
        <v>696</v>
      </c>
      <c r="E578" s="127" t="s">
        <v>522</v>
      </c>
      <c r="F578" s="128"/>
      <c r="G578" s="161"/>
      <c r="H578" s="128">
        <f>1000+300</f>
        <v>1300</v>
      </c>
    </row>
    <row r="579" spans="1:8" x14ac:dyDescent="0.2">
      <c r="A579" s="131" t="s">
        <v>289</v>
      </c>
      <c r="B579" s="146" t="s">
        <v>495</v>
      </c>
      <c r="C579" s="146" t="s">
        <v>489</v>
      </c>
      <c r="D579" s="132" t="s">
        <v>283</v>
      </c>
      <c r="E579" s="132"/>
      <c r="F579" s="133">
        <f>F580</f>
        <v>77172</v>
      </c>
      <c r="G579" s="161">
        <f t="shared" si="10"/>
        <v>0</v>
      </c>
      <c r="H579" s="133">
        <f>H580</f>
        <v>77172</v>
      </c>
    </row>
    <row r="580" spans="1:8" x14ac:dyDescent="0.2">
      <c r="A580" s="126" t="s">
        <v>104</v>
      </c>
      <c r="B580" s="127" t="s">
        <v>495</v>
      </c>
      <c r="C580" s="127" t="s">
        <v>489</v>
      </c>
      <c r="D580" s="127" t="s">
        <v>697</v>
      </c>
      <c r="E580" s="127" t="s">
        <v>410</v>
      </c>
      <c r="F580" s="128">
        <f>F581+F582</f>
        <v>77172</v>
      </c>
      <c r="G580" s="161">
        <f t="shared" si="10"/>
        <v>0</v>
      </c>
      <c r="H580" s="128">
        <f>H581+H582</f>
        <v>77172</v>
      </c>
    </row>
    <row r="581" spans="1:8" x14ac:dyDescent="0.2">
      <c r="A581" s="126" t="s">
        <v>105</v>
      </c>
      <c r="B581" s="127" t="s">
        <v>495</v>
      </c>
      <c r="C581" s="127" t="s">
        <v>489</v>
      </c>
      <c r="D581" s="127" t="s">
        <v>697</v>
      </c>
      <c r="E581" s="127" t="s">
        <v>428</v>
      </c>
      <c r="F581" s="128">
        <v>68670</v>
      </c>
      <c r="G581" s="161">
        <f t="shared" si="10"/>
        <v>1241</v>
      </c>
      <c r="H581" s="128">
        <f>68670+1241</f>
        <v>69911</v>
      </c>
    </row>
    <row r="582" spans="1:8" x14ac:dyDescent="0.2">
      <c r="A582" s="126" t="s">
        <v>521</v>
      </c>
      <c r="B582" s="127" t="s">
        <v>495</v>
      </c>
      <c r="C582" s="127" t="s">
        <v>489</v>
      </c>
      <c r="D582" s="127" t="s">
        <v>697</v>
      </c>
      <c r="E582" s="127" t="s">
        <v>522</v>
      </c>
      <c r="F582" s="128">
        <v>8502</v>
      </c>
      <c r="G582" s="161">
        <f t="shared" si="10"/>
        <v>-1241</v>
      </c>
      <c r="H582" s="128">
        <f>8502-1241</f>
        <v>7261</v>
      </c>
    </row>
    <row r="583" spans="1:8" x14ac:dyDescent="0.2">
      <c r="A583" s="117" t="s">
        <v>463</v>
      </c>
      <c r="B583" s="118" t="s">
        <v>495</v>
      </c>
      <c r="C583" s="118" t="s">
        <v>489</v>
      </c>
      <c r="D583" s="118" t="s">
        <v>172</v>
      </c>
      <c r="E583" s="118"/>
      <c r="F583" s="119">
        <f>F584+F592+F597</f>
        <v>6170</v>
      </c>
      <c r="G583" s="161">
        <f t="shared" si="10"/>
        <v>0</v>
      </c>
      <c r="H583" s="119">
        <f>H584+H592+H597</f>
        <v>6170</v>
      </c>
    </row>
    <row r="584" spans="1:8" x14ac:dyDescent="0.2">
      <c r="A584" s="148" t="s">
        <v>175</v>
      </c>
      <c r="B584" s="118" t="s">
        <v>495</v>
      </c>
      <c r="C584" s="118" t="s">
        <v>489</v>
      </c>
      <c r="D584" s="118" t="s">
        <v>139</v>
      </c>
      <c r="E584" s="132"/>
      <c r="F584" s="119">
        <f>F585</f>
        <v>3985</v>
      </c>
      <c r="G584" s="161">
        <f t="shared" si="10"/>
        <v>0</v>
      </c>
      <c r="H584" s="119">
        <f>H585</f>
        <v>3985</v>
      </c>
    </row>
    <row r="585" spans="1:8" x14ac:dyDescent="0.2">
      <c r="A585" s="150" t="s">
        <v>490</v>
      </c>
      <c r="B585" s="146" t="s">
        <v>495</v>
      </c>
      <c r="C585" s="146" t="s">
        <v>489</v>
      </c>
      <c r="D585" s="146" t="s">
        <v>699</v>
      </c>
      <c r="E585" s="146"/>
      <c r="F585" s="151">
        <f>F586+F588+F590</f>
        <v>3985</v>
      </c>
      <c r="G585" s="161">
        <f t="shared" si="10"/>
        <v>0</v>
      </c>
      <c r="H585" s="151">
        <f>H586+H588+H590</f>
        <v>3985</v>
      </c>
    </row>
    <row r="586" spans="1:8" ht="24" x14ac:dyDescent="0.2">
      <c r="A586" s="126" t="s">
        <v>79</v>
      </c>
      <c r="B586" s="127" t="s">
        <v>495</v>
      </c>
      <c r="C586" s="127" t="s">
        <v>489</v>
      </c>
      <c r="D586" s="127" t="s">
        <v>699</v>
      </c>
      <c r="E586" s="127" t="s">
        <v>80</v>
      </c>
      <c r="F586" s="128">
        <f>F587</f>
        <v>3800</v>
      </c>
      <c r="G586" s="161">
        <f t="shared" si="10"/>
        <v>0</v>
      </c>
      <c r="H586" s="128">
        <f>H587</f>
        <v>3800</v>
      </c>
    </row>
    <row r="587" spans="1:8" x14ac:dyDescent="0.2">
      <c r="A587" s="126" t="s">
        <v>491</v>
      </c>
      <c r="B587" s="127" t="s">
        <v>495</v>
      </c>
      <c r="C587" s="127" t="s">
        <v>489</v>
      </c>
      <c r="D587" s="127" t="s">
        <v>699</v>
      </c>
      <c r="E587" s="127" t="s">
        <v>492</v>
      </c>
      <c r="F587" s="128">
        <f>2920+880</f>
        <v>3800</v>
      </c>
      <c r="G587" s="161">
        <f t="shared" si="10"/>
        <v>0</v>
      </c>
      <c r="H587" s="128">
        <f>2920+880</f>
        <v>3800</v>
      </c>
    </row>
    <row r="588" spans="1:8" x14ac:dyDescent="0.2">
      <c r="A588" s="126" t="s">
        <v>303</v>
      </c>
      <c r="B588" s="127" t="s">
        <v>495</v>
      </c>
      <c r="C588" s="127" t="s">
        <v>489</v>
      </c>
      <c r="D588" s="127" t="s">
        <v>699</v>
      </c>
      <c r="E588" s="127" t="s">
        <v>84</v>
      </c>
      <c r="F588" s="128">
        <f>F589</f>
        <v>180</v>
      </c>
      <c r="G588" s="161">
        <f t="shared" si="10"/>
        <v>0</v>
      </c>
      <c r="H588" s="128">
        <f>H589</f>
        <v>180</v>
      </c>
    </row>
    <row r="589" spans="1:8" x14ac:dyDescent="0.2">
      <c r="A589" s="126" t="s">
        <v>85</v>
      </c>
      <c r="B589" s="127" t="s">
        <v>495</v>
      </c>
      <c r="C589" s="127" t="s">
        <v>489</v>
      </c>
      <c r="D589" s="127" t="s">
        <v>699</v>
      </c>
      <c r="E589" s="127" t="s">
        <v>86</v>
      </c>
      <c r="F589" s="128">
        <f>50+80+50</f>
        <v>180</v>
      </c>
      <c r="G589" s="161">
        <f t="shared" si="10"/>
        <v>0</v>
      </c>
      <c r="H589" s="128">
        <f>50+80+50</f>
        <v>180</v>
      </c>
    </row>
    <row r="590" spans="1:8" x14ac:dyDescent="0.2">
      <c r="A590" s="126" t="s">
        <v>87</v>
      </c>
      <c r="B590" s="127" t="s">
        <v>495</v>
      </c>
      <c r="C590" s="127" t="s">
        <v>489</v>
      </c>
      <c r="D590" s="127" t="s">
        <v>699</v>
      </c>
      <c r="E590" s="127" t="s">
        <v>88</v>
      </c>
      <c r="F590" s="180">
        <f>F591</f>
        <v>5</v>
      </c>
      <c r="G590" s="161">
        <f t="shared" si="10"/>
        <v>0</v>
      </c>
      <c r="H590" s="180">
        <f>H591</f>
        <v>5</v>
      </c>
    </row>
    <row r="591" spans="1:8" x14ac:dyDescent="0.2">
      <c r="A591" s="126" t="s">
        <v>156</v>
      </c>
      <c r="B591" s="127" t="s">
        <v>495</v>
      </c>
      <c r="C591" s="127" t="s">
        <v>489</v>
      </c>
      <c r="D591" s="127" t="s">
        <v>699</v>
      </c>
      <c r="E591" s="127" t="s">
        <v>89</v>
      </c>
      <c r="F591" s="180">
        <v>5</v>
      </c>
      <c r="G591" s="161">
        <f t="shared" si="10"/>
        <v>0</v>
      </c>
      <c r="H591" s="180">
        <v>5</v>
      </c>
    </row>
    <row r="592" spans="1:8" ht="24" x14ac:dyDescent="0.2">
      <c r="A592" s="135" t="s">
        <v>290</v>
      </c>
      <c r="B592" s="132" t="s">
        <v>495</v>
      </c>
      <c r="C592" s="132" t="s">
        <v>489</v>
      </c>
      <c r="D592" s="132" t="s">
        <v>700</v>
      </c>
      <c r="E592" s="132"/>
      <c r="F592" s="133">
        <f>F593+F595</f>
        <v>1635</v>
      </c>
      <c r="G592" s="161">
        <f t="shared" si="10"/>
        <v>0</v>
      </c>
      <c r="H592" s="133">
        <f>H593+H595</f>
        <v>1635</v>
      </c>
    </row>
    <row r="593" spans="1:8" ht="24" x14ac:dyDescent="0.2">
      <c r="A593" s="126" t="s">
        <v>79</v>
      </c>
      <c r="B593" s="127" t="s">
        <v>495</v>
      </c>
      <c r="C593" s="127" t="s">
        <v>489</v>
      </c>
      <c r="D593" s="127" t="s">
        <v>700</v>
      </c>
      <c r="E593" s="127" t="s">
        <v>80</v>
      </c>
      <c r="F593" s="128">
        <f>F594</f>
        <v>325</v>
      </c>
      <c r="G593" s="161">
        <f t="shared" si="10"/>
        <v>0</v>
      </c>
      <c r="H593" s="128">
        <f>H594</f>
        <v>325</v>
      </c>
    </row>
    <row r="594" spans="1:8" x14ac:dyDescent="0.2">
      <c r="A594" s="126" t="s">
        <v>491</v>
      </c>
      <c r="B594" s="127" t="s">
        <v>495</v>
      </c>
      <c r="C594" s="127" t="s">
        <v>489</v>
      </c>
      <c r="D594" s="127" t="s">
        <v>700</v>
      </c>
      <c r="E594" s="127" t="s">
        <v>492</v>
      </c>
      <c r="F594" s="128">
        <v>325</v>
      </c>
      <c r="G594" s="161">
        <f t="shared" si="10"/>
        <v>0</v>
      </c>
      <c r="H594" s="128">
        <v>325</v>
      </c>
    </row>
    <row r="595" spans="1:8" x14ac:dyDescent="0.2">
      <c r="A595" s="126" t="s">
        <v>303</v>
      </c>
      <c r="B595" s="127" t="s">
        <v>495</v>
      </c>
      <c r="C595" s="127" t="s">
        <v>489</v>
      </c>
      <c r="D595" s="127" t="s">
        <v>700</v>
      </c>
      <c r="E595" s="127" t="s">
        <v>84</v>
      </c>
      <c r="F595" s="128">
        <f>F596</f>
        <v>1310</v>
      </c>
      <c r="G595" s="161">
        <f t="shared" si="10"/>
        <v>0</v>
      </c>
      <c r="H595" s="128">
        <f>H596</f>
        <v>1310</v>
      </c>
    </row>
    <row r="596" spans="1:8" x14ac:dyDescent="0.2">
      <c r="A596" s="126" t="s">
        <v>85</v>
      </c>
      <c r="B596" s="127" t="s">
        <v>495</v>
      </c>
      <c r="C596" s="127" t="s">
        <v>489</v>
      </c>
      <c r="D596" s="127" t="s">
        <v>700</v>
      </c>
      <c r="E596" s="127" t="s">
        <v>86</v>
      </c>
      <c r="F596" s="128">
        <v>1310</v>
      </c>
      <c r="G596" s="161">
        <f t="shared" si="10"/>
        <v>0</v>
      </c>
      <c r="H596" s="128">
        <v>1310</v>
      </c>
    </row>
    <row r="597" spans="1:8" ht="36" x14ac:dyDescent="0.2">
      <c r="A597" s="166" t="s">
        <v>461</v>
      </c>
      <c r="B597" s="146" t="s">
        <v>495</v>
      </c>
      <c r="C597" s="146" t="s">
        <v>489</v>
      </c>
      <c r="D597" s="146" t="s">
        <v>701</v>
      </c>
      <c r="E597" s="146"/>
      <c r="F597" s="151">
        <f>F598+F600+F602</f>
        <v>550</v>
      </c>
      <c r="G597" s="161">
        <f t="shared" si="10"/>
        <v>0</v>
      </c>
      <c r="H597" s="151">
        <f>H598+H600+H602</f>
        <v>550</v>
      </c>
    </row>
    <row r="598" spans="1:8" ht="24" x14ac:dyDescent="0.2">
      <c r="A598" s="126" t="s">
        <v>79</v>
      </c>
      <c r="B598" s="127" t="s">
        <v>495</v>
      </c>
      <c r="C598" s="127" t="s">
        <v>489</v>
      </c>
      <c r="D598" s="127" t="s">
        <v>701</v>
      </c>
      <c r="E598" s="127" t="s">
        <v>80</v>
      </c>
      <c r="F598" s="128">
        <f>F599</f>
        <v>155</v>
      </c>
      <c r="G598" s="161">
        <f t="shared" si="10"/>
        <v>0</v>
      </c>
      <c r="H598" s="128">
        <f>H599</f>
        <v>155</v>
      </c>
    </row>
    <row r="599" spans="1:8" x14ac:dyDescent="0.2">
      <c r="A599" s="126" t="s">
        <v>491</v>
      </c>
      <c r="B599" s="127" t="s">
        <v>495</v>
      </c>
      <c r="C599" s="127" t="s">
        <v>489</v>
      </c>
      <c r="D599" s="127" t="s">
        <v>701</v>
      </c>
      <c r="E599" s="127" t="s">
        <v>492</v>
      </c>
      <c r="F599" s="128">
        <v>155</v>
      </c>
      <c r="G599" s="161">
        <f t="shared" si="10"/>
        <v>0</v>
      </c>
      <c r="H599" s="128">
        <v>155</v>
      </c>
    </row>
    <row r="600" spans="1:8" x14ac:dyDescent="0.2">
      <c r="A600" s="126" t="s">
        <v>303</v>
      </c>
      <c r="B600" s="127" t="s">
        <v>495</v>
      </c>
      <c r="C600" s="127" t="s">
        <v>489</v>
      </c>
      <c r="D600" s="127" t="s">
        <v>701</v>
      </c>
      <c r="E600" s="127" t="s">
        <v>84</v>
      </c>
      <c r="F600" s="128">
        <f>F601</f>
        <v>205</v>
      </c>
      <c r="G600" s="161">
        <f t="shared" si="10"/>
        <v>0</v>
      </c>
      <c r="H600" s="128">
        <f>H601</f>
        <v>205</v>
      </c>
    </row>
    <row r="601" spans="1:8" x14ac:dyDescent="0.2">
      <c r="A601" s="126" t="s">
        <v>85</v>
      </c>
      <c r="B601" s="127" t="s">
        <v>495</v>
      </c>
      <c r="C601" s="127" t="s">
        <v>489</v>
      </c>
      <c r="D601" s="127" t="s">
        <v>701</v>
      </c>
      <c r="E601" s="127" t="s">
        <v>86</v>
      </c>
      <c r="F601" s="128">
        <v>205</v>
      </c>
      <c r="G601" s="161">
        <f t="shared" si="10"/>
        <v>0</v>
      </c>
      <c r="H601" s="128">
        <v>205</v>
      </c>
    </row>
    <row r="602" spans="1:8" x14ac:dyDescent="0.2">
      <c r="A602" s="126" t="s">
        <v>95</v>
      </c>
      <c r="B602" s="127" t="s">
        <v>495</v>
      </c>
      <c r="C602" s="127" t="s">
        <v>489</v>
      </c>
      <c r="D602" s="127" t="s">
        <v>701</v>
      </c>
      <c r="E602" s="127" t="s">
        <v>94</v>
      </c>
      <c r="F602" s="128">
        <f>F603</f>
        <v>190</v>
      </c>
      <c r="G602" s="161">
        <f t="shared" si="10"/>
        <v>0</v>
      </c>
      <c r="H602" s="128">
        <f>H603</f>
        <v>190</v>
      </c>
    </row>
    <row r="603" spans="1:8" x14ac:dyDescent="0.2">
      <c r="A603" s="126" t="s">
        <v>712</v>
      </c>
      <c r="B603" s="127" t="s">
        <v>495</v>
      </c>
      <c r="C603" s="127" t="s">
        <v>489</v>
      </c>
      <c r="D603" s="127" t="s">
        <v>701</v>
      </c>
      <c r="E603" s="127" t="s">
        <v>692</v>
      </c>
      <c r="F603" s="128">
        <v>190</v>
      </c>
      <c r="G603" s="161">
        <f t="shared" si="10"/>
        <v>0</v>
      </c>
      <c r="H603" s="128">
        <v>190</v>
      </c>
    </row>
    <row r="604" spans="1:8" ht="24" x14ac:dyDescent="0.2">
      <c r="A604" s="148" t="s">
        <v>711</v>
      </c>
      <c r="B604" s="118" t="s">
        <v>495</v>
      </c>
      <c r="C604" s="118" t="s">
        <v>489</v>
      </c>
      <c r="D604" s="118" t="s">
        <v>174</v>
      </c>
      <c r="E604" s="118"/>
      <c r="F604" s="119">
        <f>F605</f>
        <v>10022</v>
      </c>
      <c r="G604" s="161">
        <f t="shared" si="10"/>
        <v>0</v>
      </c>
      <c r="H604" s="119">
        <f>H605</f>
        <v>10022</v>
      </c>
    </row>
    <row r="605" spans="1:8" x14ac:dyDescent="0.2">
      <c r="A605" s="181" t="s">
        <v>179</v>
      </c>
      <c r="B605" s="118" t="s">
        <v>495</v>
      </c>
      <c r="C605" s="118" t="s">
        <v>489</v>
      </c>
      <c r="D605" s="118" t="s">
        <v>174</v>
      </c>
      <c r="E605" s="118"/>
      <c r="F605" s="119">
        <f>F606</f>
        <v>10022</v>
      </c>
      <c r="G605" s="161">
        <f t="shared" si="10"/>
        <v>0</v>
      </c>
      <c r="H605" s="119">
        <f>H606</f>
        <v>10022</v>
      </c>
    </row>
    <row r="606" spans="1:8" ht="24" x14ac:dyDescent="0.2">
      <c r="A606" s="131" t="s">
        <v>412</v>
      </c>
      <c r="B606" s="132" t="s">
        <v>495</v>
      </c>
      <c r="C606" s="132" t="s">
        <v>489</v>
      </c>
      <c r="D606" s="132" t="s">
        <v>174</v>
      </c>
      <c r="E606" s="132"/>
      <c r="F606" s="133">
        <f>F607+F610</f>
        <v>10022</v>
      </c>
      <c r="G606" s="161">
        <f t="shared" si="10"/>
        <v>0</v>
      </c>
      <c r="H606" s="133">
        <f>H607+H610</f>
        <v>10022</v>
      </c>
    </row>
    <row r="607" spans="1:8" x14ac:dyDescent="0.2">
      <c r="A607" s="134" t="s">
        <v>394</v>
      </c>
      <c r="B607" s="118" t="s">
        <v>495</v>
      </c>
      <c r="C607" s="118" t="s">
        <v>489</v>
      </c>
      <c r="D607" s="118" t="s">
        <v>294</v>
      </c>
      <c r="E607" s="118"/>
      <c r="F607" s="119">
        <f>F608</f>
        <v>9500</v>
      </c>
      <c r="G607" s="161">
        <f t="shared" si="10"/>
        <v>0</v>
      </c>
      <c r="H607" s="119">
        <f>H608</f>
        <v>9500</v>
      </c>
    </row>
    <row r="608" spans="1:8" ht="24" x14ac:dyDescent="0.2">
      <c r="A608" s="126" t="s">
        <v>79</v>
      </c>
      <c r="B608" s="127" t="s">
        <v>495</v>
      </c>
      <c r="C608" s="127" t="s">
        <v>489</v>
      </c>
      <c r="D608" s="127" t="s">
        <v>294</v>
      </c>
      <c r="E608" s="127" t="s">
        <v>80</v>
      </c>
      <c r="F608" s="128">
        <f>F609</f>
        <v>9500</v>
      </c>
      <c r="G608" s="161">
        <f t="shared" si="10"/>
        <v>0</v>
      </c>
      <c r="H608" s="128">
        <f>H609</f>
        <v>9500</v>
      </c>
    </row>
    <row r="609" spans="1:8" x14ac:dyDescent="0.2">
      <c r="A609" s="126" t="s">
        <v>81</v>
      </c>
      <c r="B609" s="127" t="s">
        <v>495</v>
      </c>
      <c r="C609" s="127" t="s">
        <v>489</v>
      </c>
      <c r="D609" s="127" t="s">
        <v>294</v>
      </c>
      <c r="E609" s="127" t="s">
        <v>82</v>
      </c>
      <c r="F609" s="128">
        <f>7300+2200</f>
        <v>9500</v>
      </c>
      <c r="G609" s="161">
        <f t="shared" si="10"/>
        <v>0</v>
      </c>
      <c r="H609" s="128">
        <f>7300+2200</f>
        <v>9500</v>
      </c>
    </row>
    <row r="610" spans="1:8" x14ac:dyDescent="0.2">
      <c r="A610" s="117" t="s">
        <v>83</v>
      </c>
      <c r="B610" s="118" t="s">
        <v>495</v>
      </c>
      <c r="C610" s="118" t="s">
        <v>489</v>
      </c>
      <c r="D610" s="118" t="s">
        <v>295</v>
      </c>
      <c r="E610" s="118"/>
      <c r="F610" s="119">
        <f>F611+F613</f>
        <v>522</v>
      </c>
      <c r="G610" s="161">
        <f t="shared" si="10"/>
        <v>0</v>
      </c>
      <c r="H610" s="119">
        <f>H611+H613</f>
        <v>522</v>
      </c>
    </row>
    <row r="611" spans="1:8" x14ac:dyDescent="0.2">
      <c r="A611" s="126" t="s">
        <v>303</v>
      </c>
      <c r="B611" s="127" t="s">
        <v>495</v>
      </c>
      <c r="C611" s="127" t="s">
        <v>489</v>
      </c>
      <c r="D611" s="127" t="s">
        <v>295</v>
      </c>
      <c r="E611" s="127" t="s">
        <v>84</v>
      </c>
      <c r="F611" s="128">
        <f>F612</f>
        <v>507</v>
      </c>
      <c r="G611" s="161">
        <f t="shared" si="10"/>
        <v>0</v>
      </c>
      <c r="H611" s="128">
        <f>H612</f>
        <v>507</v>
      </c>
    </row>
    <row r="612" spans="1:8" x14ac:dyDescent="0.2">
      <c r="A612" s="126" t="s">
        <v>85</v>
      </c>
      <c r="B612" s="127" t="s">
        <v>495</v>
      </c>
      <c r="C612" s="127" t="s">
        <v>489</v>
      </c>
      <c r="D612" s="127" t="s">
        <v>295</v>
      </c>
      <c r="E612" s="127" t="s">
        <v>86</v>
      </c>
      <c r="F612" s="128">
        <f>252+15+80+160</f>
        <v>507</v>
      </c>
      <c r="G612" s="161">
        <f t="shared" si="10"/>
        <v>0</v>
      </c>
      <c r="H612" s="128">
        <f>252+15+80+160</f>
        <v>507</v>
      </c>
    </row>
    <row r="613" spans="1:8" x14ac:dyDescent="0.2">
      <c r="A613" s="126" t="s">
        <v>87</v>
      </c>
      <c r="B613" s="127" t="s">
        <v>495</v>
      </c>
      <c r="C613" s="127" t="s">
        <v>489</v>
      </c>
      <c r="D613" s="127" t="s">
        <v>295</v>
      </c>
      <c r="E613" s="127" t="s">
        <v>88</v>
      </c>
      <c r="F613" s="128">
        <f>F614</f>
        <v>15</v>
      </c>
      <c r="G613" s="161">
        <f t="shared" si="10"/>
        <v>0</v>
      </c>
      <c r="H613" s="128">
        <f>H614</f>
        <v>15</v>
      </c>
    </row>
    <row r="614" spans="1:8" x14ac:dyDescent="0.2">
      <c r="A614" s="126" t="s">
        <v>519</v>
      </c>
      <c r="B614" s="127" t="s">
        <v>495</v>
      </c>
      <c r="C614" s="127" t="s">
        <v>489</v>
      </c>
      <c r="D614" s="127" t="s">
        <v>295</v>
      </c>
      <c r="E614" s="127" t="s">
        <v>89</v>
      </c>
      <c r="F614" s="128">
        <v>15</v>
      </c>
      <c r="G614" s="161">
        <f t="shared" si="10"/>
        <v>0</v>
      </c>
      <c r="H614" s="128">
        <v>15</v>
      </c>
    </row>
    <row r="615" spans="1:8" ht="27" x14ac:dyDescent="0.2">
      <c r="A615" s="130" t="s">
        <v>708</v>
      </c>
      <c r="B615" s="121" t="s">
        <v>495</v>
      </c>
      <c r="C615" s="121" t="s">
        <v>489</v>
      </c>
      <c r="D615" s="121" t="s">
        <v>274</v>
      </c>
      <c r="E615" s="121"/>
      <c r="F615" s="122">
        <f>F616+F619+F622+F625</f>
        <v>77000</v>
      </c>
      <c r="G615" s="161">
        <f t="shared" si="10"/>
        <v>12450</v>
      </c>
      <c r="H615" s="122">
        <f>H616+H619+H622+H625</f>
        <v>89450</v>
      </c>
    </row>
    <row r="616" spans="1:8" x14ac:dyDescent="0.2">
      <c r="A616" s="148" t="s">
        <v>176</v>
      </c>
      <c r="B616" s="118" t="s">
        <v>495</v>
      </c>
      <c r="C616" s="118" t="s">
        <v>489</v>
      </c>
      <c r="D616" s="171" t="s">
        <v>658</v>
      </c>
      <c r="E616" s="118"/>
      <c r="F616" s="119">
        <f>F617</f>
        <v>40000</v>
      </c>
      <c r="G616" s="161">
        <f t="shared" si="10"/>
        <v>12950</v>
      </c>
      <c r="H616" s="119">
        <f>H617</f>
        <v>52950</v>
      </c>
    </row>
    <row r="617" spans="1:8" x14ac:dyDescent="0.2">
      <c r="A617" s="126" t="s">
        <v>303</v>
      </c>
      <c r="B617" s="127" t="s">
        <v>495</v>
      </c>
      <c r="C617" s="127" t="s">
        <v>489</v>
      </c>
      <c r="D617" s="172" t="s">
        <v>658</v>
      </c>
      <c r="E617" s="127" t="s">
        <v>84</v>
      </c>
      <c r="F617" s="128">
        <f>F618</f>
        <v>40000</v>
      </c>
      <c r="G617" s="162">
        <f t="shared" ref="G617:G693" si="11">H617-F617</f>
        <v>12950</v>
      </c>
      <c r="H617" s="128">
        <f>H618</f>
        <v>52950</v>
      </c>
    </row>
    <row r="618" spans="1:8" x14ac:dyDescent="0.2">
      <c r="A618" s="126" t="s">
        <v>85</v>
      </c>
      <c r="B618" s="127" t="s">
        <v>495</v>
      </c>
      <c r="C618" s="127" t="s">
        <v>489</v>
      </c>
      <c r="D618" s="172" t="s">
        <v>658</v>
      </c>
      <c r="E618" s="127" t="s">
        <v>86</v>
      </c>
      <c r="F618" s="128">
        <v>40000</v>
      </c>
      <c r="G618" s="162">
        <f t="shared" si="11"/>
        <v>12950</v>
      </c>
      <c r="H618" s="128">
        <f>40000-8000+20950</f>
        <v>52950</v>
      </c>
    </row>
    <row r="619" spans="1:8" x14ac:dyDescent="0.2">
      <c r="A619" s="117" t="s">
        <v>354</v>
      </c>
      <c r="B619" s="118" t="s">
        <v>495</v>
      </c>
      <c r="C619" s="118" t="s">
        <v>489</v>
      </c>
      <c r="D619" s="171" t="s">
        <v>659</v>
      </c>
      <c r="E619" s="118"/>
      <c r="F619" s="119">
        <f>F620</f>
        <v>32000</v>
      </c>
      <c r="G619" s="161">
        <f t="shared" si="11"/>
        <v>0</v>
      </c>
      <c r="H619" s="119">
        <f>H620</f>
        <v>32000</v>
      </c>
    </row>
    <row r="620" spans="1:8" x14ac:dyDescent="0.2">
      <c r="A620" s="126" t="s">
        <v>228</v>
      </c>
      <c r="B620" s="127" t="s">
        <v>495</v>
      </c>
      <c r="C620" s="127" t="s">
        <v>489</v>
      </c>
      <c r="D620" s="127" t="s">
        <v>659</v>
      </c>
      <c r="E620" s="127" t="s">
        <v>437</v>
      </c>
      <c r="F620" s="128">
        <f>F621</f>
        <v>32000</v>
      </c>
      <c r="G620" s="161">
        <f t="shared" si="11"/>
        <v>0</v>
      </c>
      <c r="H620" s="128">
        <f>H621</f>
        <v>32000</v>
      </c>
    </row>
    <row r="621" spans="1:8" x14ac:dyDescent="0.2">
      <c r="A621" s="126" t="s">
        <v>438</v>
      </c>
      <c r="B621" s="127" t="s">
        <v>495</v>
      </c>
      <c r="C621" s="127" t="s">
        <v>489</v>
      </c>
      <c r="D621" s="127" t="s">
        <v>659</v>
      </c>
      <c r="E621" s="127" t="s">
        <v>439</v>
      </c>
      <c r="F621" s="128">
        <v>32000</v>
      </c>
      <c r="G621" s="161">
        <f t="shared" si="11"/>
        <v>0</v>
      </c>
      <c r="H621" s="128">
        <v>32000</v>
      </c>
    </row>
    <row r="622" spans="1:8" x14ac:dyDescent="0.2">
      <c r="A622" s="117" t="s">
        <v>660</v>
      </c>
      <c r="B622" s="118" t="s">
        <v>495</v>
      </c>
      <c r="C622" s="118" t="s">
        <v>489</v>
      </c>
      <c r="D622" s="118" t="s">
        <v>661</v>
      </c>
      <c r="E622" s="118"/>
      <c r="F622" s="119">
        <f>F623</f>
        <v>2000</v>
      </c>
      <c r="G622" s="161">
        <f t="shared" si="11"/>
        <v>-500</v>
      </c>
      <c r="H622" s="119">
        <f>H623</f>
        <v>1500</v>
      </c>
    </row>
    <row r="623" spans="1:8" x14ac:dyDescent="0.2">
      <c r="A623" s="126" t="s">
        <v>228</v>
      </c>
      <c r="B623" s="127" t="s">
        <v>495</v>
      </c>
      <c r="C623" s="127" t="s">
        <v>489</v>
      </c>
      <c r="D623" s="127" t="s">
        <v>661</v>
      </c>
      <c r="E623" s="127" t="s">
        <v>437</v>
      </c>
      <c r="F623" s="128">
        <f>F624</f>
        <v>2000</v>
      </c>
      <c r="G623" s="161">
        <f t="shared" si="11"/>
        <v>-500</v>
      </c>
      <c r="H623" s="128">
        <f>H624</f>
        <v>1500</v>
      </c>
    </row>
    <row r="624" spans="1:8" x14ac:dyDescent="0.2">
      <c r="A624" s="126" t="s">
        <v>438</v>
      </c>
      <c r="B624" s="127" t="s">
        <v>495</v>
      </c>
      <c r="C624" s="127" t="s">
        <v>489</v>
      </c>
      <c r="D624" s="127" t="s">
        <v>661</v>
      </c>
      <c r="E624" s="127" t="s">
        <v>439</v>
      </c>
      <c r="F624" s="128">
        <v>2000</v>
      </c>
      <c r="G624" s="161">
        <f t="shared" si="11"/>
        <v>-500</v>
      </c>
      <c r="H624" s="128">
        <f>2000-500</f>
        <v>1500</v>
      </c>
    </row>
    <row r="625" spans="1:8" x14ac:dyDescent="0.2">
      <c r="A625" s="148" t="s">
        <v>137</v>
      </c>
      <c r="B625" s="118" t="s">
        <v>495</v>
      </c>
      <c r="C625" s="118" t="s">
        <v>489</v>
      </c>
      <c r="D625" s="171" t="s">
        <v>650</v>
      </c>
      <c r="E625" s="118"/>
      <c r="F625" s="141">
        <f>F626</f>
        <v>3000</v>
      </c>
      <c r="G625" s="161">
        <f t="shared" si="11"/>
        <v>0</v>
      </c>
      <c r="H625" s="141">
        <f>H626</f>
        <v>3000</v>
      </c>
    </row>
    <row r="626" spans="1:8" x14ac:dyDescent="0.2">
      <c r="A626" s="126" t="s">
        <v>303</v>
      </c>
      <c r="B626" s="127" t="s">
        <v>495</v>
      </c>
      <c r="C626" s="127" t="s">
        <v>489</v>
      </c>
      <c r="D626" s="127" t="s">
        <v>650</v>
      </c>
      <c r="E626" s="127" t="s">
        <v>84</v>
      </c>
      <c r="F626" s="142">
        <f>F627</f>
        <v>3000</v>
      </c>
      <c r="G626" s="161">
        <f t="shared" si="11"/>
        <v>0</v>
      </c>
      <c r="H626" s="142">
        <f>H627</f>
        <v>3000</v>
      </c>
    </row>
    <row r="627" spans="1:8" x14ac:dyDescent="0.2">
      <c r="A627" s="126" t="s">
        <v>85</v>
      </c>
      <c r="B627" s="127" t="s">
        <v>495</v>
      </c>
      <c r="C627" s="127" t="s">
        <v>489</v>
      </c>
      <c r="D627" s="127" t="s">
        <v>650</v>
      </c>
      <c r="E627" s="127" t="s">
        <v>86</v>
      </c>
      <c r="F627" s="142">
        <v>3000</v>
      </c>
      <c r="G627" s="161">
        <f t="shared" si="11"/>
        <v>0</v>
      </c>
      <c r="H627" s="142">
        <v>3000</v>
      </c>
    </row>
    <row r="628" spans="1:8" x14ac:dyDescent="0.2">
      <c r="A628" s="117" t="s">
        <v>398</v>
      </c>
      <c r="B628" s="118" t="s">
        <v>493</v>
      </c>
      <c r="C628" s="118" t="s">
        <v>77</v>
      </c>
      <c r="D628" s="118"/>
      <c r="E628" s="118"/>
      <c r="F628" s="119">
        <f>F629+F649</f>
        <v>128882.2</v>
      </c>
      <c r="G628" s="161">
        <f t="shared" si="11"/>
        <v>8421.4674699999887</v>
      </c>
      <c r="H628" s="119">
        <f>H629+H649</f>
        <v>137303.66746999999</v>
      </c>
    </row>
    <row r="629" spans="1:8" x14ac:dyDescent="0.2">
      <c r="A629" s="117" t="s">
        <v>388</v>
      </c>
      <c r="B629" s="118" t="s">
        <v>493</v>
      </c>
      <c r="C629" s="118" t="s">
        <v>76</v>
      </c>
      <c r="D629" s="118"/>
      <c r="E629" s="118"/>
      <c r="F629" s="119">
        <f>F630</f>
        <v>90457.2</v>
      </c>
      <c r="G629" s="161">
        <f t="shared" si="11"/>
        <v>69.892470000006142</v>
      </c>
      <c r="H629" s="119">
        <f>H630</f>
        <v>90527.092470000003</v>
      </c>
    </row>
    <row r="630" spans="1:8" ht="27" x14ac:dyDescent="0.2">
      <c r="A630" s="130" t="s">
        <v>609</v>
      </c>
      <c r="B630" s="121" t="s">
        <v>493</v>
      </c>
      <c r="C630" s="121" t="s">
        <v>76</v>
      </c>
      <c r="D630" s="121" t="s">
        <v>258</v>
      </c>
      <c r="E630" s="121"/>
      <c r="F630" s="122">
        <f>F631</f>
        <v>90457.2</v>
      </c>
      <c r="G630" s="161">
        <f t="shared" si="11"/>
        <v>69.892470000006142</v>
      </c>
      <c r="H630" s="122">
        <f>H631</f>
        <v>90527.092470000003</v>
      </c>
    </row>
    <row r="631" spans="1:8" x14ac:dyDescent="0.2">
      <c r="A631" s="117" t="s">
        <v>363</v>
      </c>
      <c r="B631" s="118" t="s">
        <v>493</v>
      </c>
      <c r="C631" s="118" t="s">
        <v>76</v>
      </c>
      <c r="D631" s="118" t="s">
        <v>259</v>
      </c>
      <c r="E631" s="118"/>
      <c r="F631" s="119">
        <f>F632+F639</f>
        <v>90457.2</v>
      </c>
      <c r="G631" s="161">
        <f t="shared" si="11"/>
        <v>69.892470000006142</v>
      </c>
      <c r="H631" s="119">
        <f>H632+H639+H643+H646</f>
        <v>90527.092470000003</v>
      </c>
    </row>
    <row r="632" spans="1:8" ht="24" x14ac:dyDescent="0.2">
      <c r="A632" s="117" t="s">
        <v>296</v>
      </c>
      <c r="B632" s="118" t="s">
        <v>493</v>
      </c>
      <c r="C632" s="118" t="s">
        <v>76</v>
      </c>
      <c r="D632" s="118" t="s">
        <v>267</v>
      </c>
      <c r="E632" s="118"/>
      <c r="F632" s="119">
        <f>F633+F636</f>
        <v>50561</v>
      </c>
      <c r="G632" s="161">
        <f t="shared" si="11"/>
        <v>0</v>
      </c>
      <c r="H632" s="119">
        <f>H633+H636</f>
        <v>50561</v>
      </c>
    </row>
    <row r="633" spans="1:8" x14ac:dyDescent="0.2">
      <c r="A633" s="150" t="s">
        <v>434</v>
      </c>
      <c r="B633" s="146" t="s">
        <v>493</v>
      </c>
      <c r="C633" s="146" t="s">
        <v>76</v>
      </c>
      <c r="D633" s="146" t="s">
        <v>618</v>
      </c>
      <c r="E633" s="146"/>
      <c r="F633" s="151">
        <f>F634</f>
        <v>12192</v>
      </c>
      <c r="G633" s="161">
        <f t="shared" si="11"/>
        <v>0</v>
      </c>
      <c r="H633" s="151">
        <f>H634</f>
        <v>12192</v>
      </c>
    </row>
    <row r="634" spans="1:8" x14ac:dyDescent="0.2">
      <c r="A634" s="126" t="s">
        <v>104</v>
      </c>
      <c r="B634" s="127" t="s">
        <v>493</v>
      </c>
      <c r="C634" s="127" t="s">
        <v>76</v>
      </c>
      <c r="D634" s="127" t="s">
        <v>618</v>
      </c>
      <c r="E634" s="127" t="s">
        <v>410</v>
      </c>
      <c r="F634" s="128">
        <f>F635</f>
        <v>12192</v>
      </c>
      <c r="G634" s="161">
        <f t="shared" si="11"/>
        <v>0</v>
      </c>
      <c r="H634" s="128">
        <f>H635</f>
        <v>12192</v>
      </c>
    </row>
    <row r="635" spans="1:8" x14ac:dyDescent="0.2">
      <c r="A635" s="126" t="s">
        <v>105</v>
      </c>
      <c r="B635" s="127" t="s">
        <v>493</v>
      </c>
      <c r="C635" s="127" t="s">
        <v>76</v>
      </c>
      <c r="D635" s="127" t="s">
        <v>618</v>
      </c>
      <c r="E635" s="127" t="s">
        <v>428</v>
      </c>
      <c r="F635" s="128">
        <f>1526.5+750+1122+8793.5</f>
        <v>12192</v>
      </c>
      <c r="G635" s="161">
        <f t="shared" si="11"/>
        <v>0</v>
      </c>
      <c r="H635" s="128">
        <f>1526.5+750+1122+8793.5</f>
        <v>12192</v>
      </c>
    </row>
    <row r="636" spans="1:8" ht="24" x14ac:dyDescent="0.2">
      <c r="A636" s="131" t="s">
        <v>28</v>
      </c>
      <c r="B636" s="132" t="s">
        <v>493</v>
      </c>
      <c r="C636" s="132" t="s">
        <v>76</v>
      </c>
      <c r="D636" s="132" t="s">
        <v>268</v>
      </c>
      <c r="E636" s="132"/>
      <c r="F636" s="143">
        <f>F637</f>
        <v>38369</v>
      </c>
      <c r="G636" s="161">
        <f t="shared" si="11"/>
        <v>0</v>
      </c>
      <c r="H636" s="143">
        <f>H637</f>
        <v>38369</v>
      </c>
    </row>
    <row r="637" spans="1:8" x14ac:dyDescent="0.2">
      <c r="A637" s="126" t="s">
        <v>104</v>
      </c>
      <c r="B637" s="127" t="s">
        <v>493</v>
      </c>
      <c r="C637" s="127" t="s">
        <v>76</v>
      </c>
      <c r="D637" s="127" t="s">
        <v>268</v>
      </c>
      <c r="E637" s="127" t="s">
        <v>410</v>
      </c>
      <c r="F637" s="142">
        <f>F638</f>
        <v>38369</v>
      </c>
      <c r="G637" s="161">
        <f t="shared" si="11"/>
        <v>0</v>
      </c>
      <c r="H637" s="142">
        <f>H638</f>
        <v>38369</v>
      </c>
    </row>
    <row r="638" spans="1:8" x14ac:dyDescent="0.2">
      <c r="A638" s="126" t="s">
        <v>105</v>
      </c>
      <c r="B638" s="127" t="s">
        <v>493</v>
      </c>
      <c r="C638" s="127" t="s">
        <v>76</v>
      </c>
      <c r="D638" s="127" t="s">
        <v>268</v>
      </c>
      <c r="E638" s="127" t="s">
        <v>428</v>
      </c>
      <c r="F638" s="142">
        <v>38369</v>
      </c>
      <c r="G638" s="161">
        <f t="shared" si="11"/>
        <v>0</v>
      </c>
      <c r="H638" s="142">
        <v>38369</v>
      </c>
    </row>
    <row r="639" spans="1:8" x14ac:dyDescent="0.2">
      <c r="A639" s="117" t="s">
        <v>619</v>
      </c>
      <c r="B639" s="118" t="s">
        <v>493</v>
      </c>
      <c r="C639" s="118" t="s">
        <v>76</v>
      </c>
      <c r="D639" s="118" t="s">
        <v>269</v>
      </c>
      <c r="E639" s="118"/>
      <c r="F639" s="119">
        <f>F640</f>
        <v>39896.199999999997</v>
      </c>
      <c r="G639" s="161">
        <f t="shared" si="11"/>
        <v>-1</v>
      </c>
      <c r="H639" s="119">
        <f>H640</f>
        <v>39895.199999999997</v>
      </c>
    </row>
    <row r="640" spans="1:8" x14ac:dyDescent="0.2">
      <c r="A640" s="150" t="s">
        <v>516</v>
      </c>
      <c r="B640" s="146" t="s">
        <v>493</v>
      </c>
      <c r="C640" s="146" t="s">
        <v>76</v>
      </c>
      <c r="D640" s="146" t="s">
        <v>620</v>
      </c>
      <c r="E640" s="132"/>
      <c r="F640" s="151">
        <f>F641</f>
        <v>39896.199999999997</v>
      </c>
      <c r="G640" s="161">
        <f t="shared" si="11"/>
        <v>-1</v>
      </c>
      <c r="H640" s="151">
        <f>H641</f>
        <v>39895.199999999997</v>
      </c>
    </row>
    <row r="641" spans="1:8" x14ac:dyDescent="0.2">
      <c r="A641" s="126" t="s">
        <v>104</v>
      </c>
      <c r="B641" s="127" t="s">
        <v>493</v>
      </c>
      <c r="C641" s="127" t="s">
        <v>76</v>
      </c>
      <c r="D641" s="127" t="s">
        <v>620</v>
      </c>
      <c r="E641" s="127" t="s">
        <v>410</v>
      </c>
      <c r="F641" s="128">
        <f>F642</f>
        <v>39896.199999999997</v>
      </c>
      <c r="G641" s="161">
        <f t="shared" si="11"/>
        <v>-1</v>
      </c>
      <c r="H641" s="128">
        <f>H642</f>
        <v>39895.199999999997</v>
      </c>
    </row>
    <row r="642" spans="1:8" x14ac:dyDescent="0.2">
      <c r="A642" s="126" t="s">
        <v>105</v>
      </c>
      <c r="B642" s="127" t="s">
        <v>493</v>
      </c>
      <c r="C642" s="127" t="s">
        <v>76</v>
      </c>
      <c r="D642" s="127" t="s">
        <v>620</v>
      </c>
      <c r="E642" s="127" t="s">
        <v>428</v>
      </c>
      <c r="F642" s="128">
        <v>39896.199999999997</v>
      </c>
      <c r="G642" s="161">
        <f t="shared" si="11"/>
        <v>-1</v>
      </c>
      <c r="H642" s="128">
        <f>39896.2-1</f>
        <v>39895.199999999997</v>
      </c>
    </row>
    <row r="643" spans="1:8" x14ac:dyDescent="0.2">
      <c r="A643" s="70" t="s">
        <v>752</v>
      </c>
      <c r="B643" s="22" t="s">
        <v>493</v>
      </c>
      <c r="C643" s="22" t="s">
        <v>76</v>
      </c>
      <c r="D643" s="22" t="s">
        <v>754</v>
      </c>
      <c r="E643" s="22"/>
      <c r="F643" s="128"/>
      <c r="G643" s="161"/>
      <c r="H643" s="119">
        <f>H644</f>
        <v>69.892470000000003</v>
      </c>
    </row>
    <row r="644" spans="1:8" x14ac:dyDescent="0.2">
      <c r="A644" s="73" t="s">
        <v>104</v>
      </c>
      <c r="B644" s="29" t="s">
        <v>493</v>
      </c>
      <c r="C644" s="29" t="s">
        <v>76</v>
      </c>
      <c r="D644" s="29" t="s">
        <v>754</v>
      </c>
      <c r="E644" s="29" t="s">
        <v>410</v>
      </c>
      <c r="F644" s="128"/>
      <c r="G644" s="161"/>
      <c r="H644" s="128">
        <f>H645</f>
        <v>69.892470000000003</v>
      </c>
    </row>
    <row r="645" spans="1:8" x14ac:dyDescent="0.2">
      <c r="A645" s="73" t="s">
        <v>105</v>
      </c>
      <c r="B645" s="29" t="s">
        <v>493</v>
      </c>
      <c r="C645" s="29" t="s">
        <v>76</v>
      </c>
      <c r="D645" s="29" t="s">
        <v>754</v>
      </c>
      <c r="E645" s="29" t="s">
        <v>428</v>
      </c>
      <c r="F645" s="128"/>
      <c r="G645" s="161"/>
      <c r="H645" s="128">
        <v>69.892470000000003</v>
      </c>
    </row>
    <row r="646" spans="1:8" x14ac:dyDescent="0.2">
      <c r="A646" s="70" t="s">
        <v>755</v>
      </c>
      <c r="B646" s="22" t="s">
        <v>493</v>
      </c>
      <c r="C646" s="22" t="s">
        <v>76</v>
      </c>
      <c r="D646" s="22" t="s">
        <v>756</v>
      </c>
      <c r="E646" s="22"/>
      <c r="F646" s="128"/>
      <c r="G646" s="161"/>
      <c r="H646" s="119">
        <f>H647</f>
        <v>1</v>
      </c>
    </row>
    <row r="647" spans="1:8" x14ac:dyDescent="0.2">
      <c r="A647" s="73" t="s">
        <v>104</v>
      </c>
      <c r="B647" s="29" t="s">
        <v>493</v>
      </c>
      <c r="C647" s="29" t="s">
        <v>76</v>
      </c>
      <c r="D647" s="29" t="s">
        <v>756</v>
      </c>
      <c r="E647" s="29" t="s">
        <v>410</v>
      </c>
      <c r="F647" s="128"/>
      <c r="G647" s="161"/>
      <c r="H647" s="128">
        <f>H648</f>
        <v>1</v>
      </c>
    </row>
    <row r="648" spans="1:8" x14ac:dyDescent="0.2">
      <c r="A648" s="73" t="s">
        <v>105</v>
      </c>
      <c r="B648" s="29" t="s">
        <v>493</v>
      </c>
      <c r="C648" s="29" t="s">
        <v>76</v>
      </c>
      <c r="D648" s="29" t="s">
        <v>756</v>
      </c>
      <c r="E648" s="29" t="s">
        <v>428</v>
      </c>
      <c r="F648" s="128"/>
      <c r="G648" s="161"/>
      <c r="H648" s="128">
        <v>1</v>
      </c>
    </row>
    <row r="649" spans="1:8" x14ac:dyDescent="0.2">
      <c r="A649" s="117" t="s">
        <v>472</v>
      </c>
      <c r="B649" s="118" t="s">
        <v>493</v>
      </c>
      <c r="C649" s="118" t="s">
        <v>78</v>
      </c>
      <c r="D649" s="118"/>
      <c r="E649" s="118"/>
      <c r="F649" s="119">
        <f>F657+F688</f>
        <v>38425</v>
      </c>
      <c r="G649" s="161">
        <f t="shared" si="11"/>
        <v>8351.5749999999971</v>
      </c>
      <c r="H649" s="119">
        <f>H657+H688+H650</f>
        <v>46776.574999999997</v>
      </c>
    </row>
    <row r="650" spans="1:8" ht="12.75" customHeight="1" x14ac:dyDescent="0.2">
      <c r="A650" s="130" t="s">
        <v>627</v>
      </c>
      <c r="B650" s="121" t="s">
        <v>493</v>
      </c>
      <c r="C650" s="121" t="s">
        <v>78</v>
      </c>
      <c r="D650" s="156" t="s">
        <v>256</v>
      </c>
      <c r="E650" s="121"/>
      <c r="F650" s="119"/>
      <c r="G650" s="161"/>
      <c r="H650" s="122">
        <f>H651+H654</f>
        <v>351.57499999999999</v>
      </c>
    </row>
    <row r="651" spans="1:8" x14ac:dyDescent="0.2">
      <c r="A651" s="117" t="s">
        <v>739</v>
      </c>
      <c r="B651" s="118" t="s">
        <v>493</v>
      </c>
      <c r="C651" s="118" t="s">
        <v>78</v>
      </c>
      <c r="D651" s="118" t="s">
        <v>740</v>
      </c>
      <c r="E651" s="118"/>
      <c r="F651" s="119"/>
      <c r="G651" s="161"/>
      <c r="H651" s="119">
        <f>H652</f>
        <v>351.07499999999999</v>
      </c>
    </row>
    <row r="652" spans="1:8" x14ac:dyDescent="0.2">
      <c r="A652" s="126" t="s">
        <v>303</v>
      </c>
      <c r="B652" s="127" t="s">
        <v>493</v>
      </c>
      <c r="C652" s="127" t="s">
        <v>78</v>
      </c>
      <c r="D652" s="127" t="s">
        <v>740</v>
      </c>
      <c r="E652" s="127" t="s">
        <v>84</v>
      </c>
      <c r="F652" s="119"/>
      <c r="G652" s="161"/>
      <c r="H652" s="128">
        <f>H653</f>
        <v>351.07499999999999</v>
      </c>
    </row>
    <row r="653" spans="1:8" x14ac:dyDescent="0.2">
      <c r="A653" s="126" t="s">
        <v>85</v>
      </c>
      <c r="B653" s="127" t="s">
        <v>493</v>
      </c>
      <c r="C653" s="127" t="s">
        <v>78</v>
      </c>
      <c r="D653" s="127" t="s">
        <v>740</v>
      </c>
      <c r="E653" s="127" t="s">
        <v>86</v>
      </c>
      <c r="F653" s="119"/>
      <c r="G653" s="161"/>
      <c r="H653" s="128">
        <v>351.07499999999999</v>
      </c>
    </row>
    <row r="654" spans="1:8" x14ac:dyDescent="0.2">
      <c r="A654" s="117" t="s">
        <v>741</v>
      </c>
      <c r="B654" s="118" t="s">
        <v>493</v>
      </c>
      <c r="C654" s="118" t="s">
        <v>78</v>
      </c>
      <c r="D654" s="118" t="s">
        <v>742</v>
      </c>
      <c r="E654" s="118"/>
      <c r="F654" s="119"/>
      <c r="G654" s="161"/>
      <c r="H654" s="119">
        <f>H655</f>
        <v>0.5</v>
      </c>
    </row>
    <row r="655" spans="1:8" x14ac:dyDescent="0.2">
      <c r="A655" s="126" t="s">
        <v>303</v>
      </c>
      <c r="B655" s="127" t="s">
        <v>493</v>
      </c>
      <c r="C655" s="127" t="s">
        <v>78</v>
      </c>
      <c r="D655" s="127" t="s">
        <v>742</v>
      </c>
      <c r="E655" s="127" t="s">
        <v>84</v>
      </c>
      <c r="F655" s="119"/>
      <c r="G655" s="161"/>
      <c r="H655" s="128">
        <f>H656</f>
        <v>0.5</v>
      </c>
    </row>
    <row r="656" spans="1:8" x14ac:dyDescent="0.2">
      <c r="A656" s="126" t="s">
        <v>85</v>
      </c>
      <c r="B656" s="127" t="s">
        <v>493</v>
      </c>
      <c r="C656" s="127" t="s">
        <v>78</v>
      </c>
      <c r="D656" s="127" t="s">
        <v>742</v>
      </c>
      <c r="E656" s="127" t="s">
        <v>86</v>
      </c>
      <c r="F656" s="119"/>
      <c r="G656" s="161"/>
      <c r="H656" s="128">
        <v>0.5</v>
      </c>
    </row>
    <row r="657" spans="1:8" ht="27" x14ac:dyDescent="0.2">
      <c r="A657" s="130" t="s">
        <v>609</v>
      </c>
      <c r="B657" s="121" t="s">
        <v>493</v>
      </c>
      <c r="C657" s="121" t="s">
        <v>78</v>
      </c>
      <c r="D657" s="121" t="s">
        <v>258</v>
      </c>
      <c r="E657" s="121"/>
      <c r="F657" s="122">
        <f>F658+F677</f>
        <v>25425</v>
      </c>
      <c r="G657" s="161">
        <f t="shared" si="11"/>
        <v>0</v>
      </c>
      <c r="H657" s="122">
        <f>H658+H677</f>
        <v>25425</v>
      </c>
    </row>
    <row r="658" spans="1:8" ht="13.5" x14ac:dyDescent="0.2">
      <c r="A658" s="130" t="s">
        <v>75</v>
      </c>
      <c r="B658" s="121" t="s">
        <v>493</v>
      </c>
      <c r="C658" s="121" t="s">
        <v>78</v>
      </c>
      <c r="D658" s="121" t="s">
        <v>273</v>
      </c>
      <c r="E658" s="121"/>
      <c r="F658" s="122">
        <f>F659+F662+F665+F668+F671+F674</f>
        <v>21400</v>
      </c>
      <c r="G658" s="161">
        <f t="shared" si="11"/>
        <v>0</v>
      </c>
      <c r="H658" s="122">
        <f>H659+H662+H665+H668+H671+H674</f>
        <v>21400</v>
      </c>
    </row>
    <row r="659" spans="1:8" x14ac:dyDescent="0.2">
      <c r="A659" s="148" t="s">
        <v>109</v>
      </c>
      <c r="B659" s="118" t="s">
        <v>493</v>
      </c>
      <c r="C659" s="118" t="s">
        <v>78</v>
      </c>
      <c r="D659" s="118" t="s">
        <v>610</v>
      </c>
      <c r="E659" s="132"/>
      <c r="F659" s="119">
        <f>F660</f>
        <v>20100</v>
      </c>
      <c r="G659" s="161">
        <f t="shared" si="11"/>
        <v>0</v>
      </c>
      <c r="H659" s="119">
        <f>H660</f>
        <v>20100</v>
      </c>
    </row>
    <row r="660" spans="1:8" x14ac:dyDescent="0.2">
      <c r="A660" s="126" t="s">
        <v>604</v>
      </c>
      <c r="B660" s="127" t="s">
        <v>493</v>
      </c>
      <c r="C660" s="127" t="s">
        <v>78</v>
      </c>
      <c r="D660" s="127" t="s">
        <v>610</v>
      </c>
      <c r="E660" s="127" t="s">
        <v>84</v>
      </c>
      <c r="F660" s="128">
        <f>F661</f>
        <v>20100</v>
      </c>
      <c r="G660" s="161">
        <f t="shared" si="11"/>
        <v>0</v>
      </c>
      <c r="H660" s="128">
        <f>H661</f>
        <v>20100</v>
      </c>
    </row>
    <row r="661" spans="1:8" x14ac:dyDescent="0.2">
      <c r="A661" s="126" t="s">
        <v>85</v>
      </c>
      <c r="B661" s="127" t="s">
        <v>493</v>
      </c>
      <c r="C661" s="127" t="s">
        <v>78</v>
      </c>
      <c r="D661" s="127" t="s">
        <v>610</v>
      </c>
      <c r="E661" s="127" t="s">
        <v>86</v>
      </c>
      <c r="F661" s="128">
        <v>20100</v>
      </c>
      <c r="G661" s="161">
        <f t="shared" si="11"/>
        <v>0</v>
      </c>
      <c r="H661" s="128">
        <v>20100</v>
      </c>
    </row>
    <row r="662" spans="1:8" x14ac:dyDescent="0.2">
      <c r="A662" s="148" t="s">
        <v>357</v>
      </c>
      <c r="B662" s="118" t="s">
        <v>493</v>
      </c>
      <c r="C662" s="118" t="s">
        <v>78</v>
      </c>
      <c r="D662" s="118" t="s">
        <v>621</v>
      </c>
      <c r="E662" s="132"/>
      <c r="F662" s="119">
        <f>F663</f>
        <v>200</v>
      </c>
      <c r="G662" s="161">
        <f t="shared" si="11"/>
        <v>0</v>
      </c>
      <c r="H662" s="119">
        <f>H663</f>
        <v>200</v>
      </c>
    </row>
    <row r="663" spans="1:8" x14ac:dyDescent="0.2">
      <c r="A663" s="126" t="s">
        <v>303</v>
      </c>
      <c r="B663" s="127" t="s">
        <v>493</v>
      </c>
      <c r="C663" s="127" t="s">
        <v>78</v>
      </c>
      <c r="D663" s="127" t="s">
        <v>621</v>
      </c>
      <c r="E663" s="127" t="s">
        <v>84</v>
      </c>
      <c r="F663" s="128">
        <f>F664</f>
        <v>200</v>
      </c>
      <c r="G663" s="161">
        <f t="shared" si="11"/>
        <v>0</v>
      </c>
      <c r="H663" s="128">
        <f>H664</f>
        <v>200</v>
      </c>
    </row>
    <row r="664" spans="1:8" x14ac:dyDescent="0.2">
      <c r="A664" s="126" t="s">
        <v>85</v>
      </c>
      <c r="B664" s="127" t="s">
        <v>493</v>
      </c>
      <c r="C664" s="127" t="s">
        <v>78</v>
      </c>
      <c r="D664" s="127" t="s">
        <v>621</v>
      </c>
      <c r="E664" s="127" t="s">
        <v>86</v>
      </c>
      <c r="F664" s="128">
        <v>200</v>
      </c>
      <c r="G664" s="161">
        <f t="shared" si="11"/>
        <v>0</v>
      </c>
      <c r="H664" s="128">
        <v>200</v>
      </c>
    </row>
    <row r="665" spans="1:8" ht="24" x14ac:dyDescent="0.2">
      <c r="A665" s="117" t="s">
        <v>358</v>
      </c>
      <c r="B665" s="118" t="s">
        <v>493</v>
      </c>
      <c r="C665" s="118" t="s">
        <v>78</v>
      </c>
      <c r="D665" s="118" t="s">
        <v>622</v>
      </c>
      <c r="E665" s="118"/>
      <c r="F665" s="119">
        <f>F666</f>
        <v>200</v>
      </c>
      <c r="G665" s="161">
        <f t="shared" si="11"/>
        <v>0</v>
      </c>
      <c r="H665" s="119">
        <f>H666</f>
        <v>200</v>
      </c>
    </row>
    <row r="666" spans="1:8" x14ac:dyDescent="0.2">
      <c r="A666" s="126" t="s">
        <v>303</v>
      </c>
      <c r="B666" s="127" t="s">
        <v>493</v>
      </c>
      <c r="C666" s="127" t="s">
        <v>78</v>
      </c>
      <c r="D666" s="127" t="s">
        <v>622</v>
      </c>
      <c r="E666" s="127" t="s">
        <v>84</v>
      </c>
      <c r="F666" s="128">
        <f>F667</f>
        <v>200</v>
      </c>
      <c r="G666" s="161">
        <f t="shared" si="11"/>
        <v>0</v>
      </c>
      <c r="H666" s="128">
        <f>H667</f>
        <v>200</v>
      </c>
    </row>
    <row r="667" spans="1:8" x14ac:dyDescent="0.2">
      <c r="A667" s="126" t="s">
        <v>85</v>
      </c>
      <c r="B667" s="127" t="s">
        <v>493</v>
      </c>
      <c r="C667" s="127" t="s">
        <v>78</v>
      </c>
      <c r="D667" s="127" t="s">
        <v>622</v>
      </c>
      <c r="E667" s="127" t="s">
        <v>86</v>
      </c>
      <c r="F667" s="128">
        <v>200</v>
      </c>
      <c r="G667" s="161">
        <f t="shared" si="11"/>
        <v>0</v>
      </c>
      <c r="H667" s="128">
        <v>200</v>
      </c>
    </row>
    <row r="668" spans="1:8" ht="24" x14ac:dyDescent="0.2">
      <c r="A668" s="117" t="s">
        <v>359</v>
      </c>
      <c r="B668" s="118" t="s">
        <v>493</v>
      </c>
      <c r="C668" s="118" t="s">
        <v>78</v>
      </c>
      <c r="D668" s="118" t="s">
        <v>623</v>
      </c>
      <c r="E668" s="118"/>
      <c r="F668" s="119">
        <f>F669</f>
        <v>500</v>
      </c>
      <c r="G668" s="161">
        <f t="shared" si="11"/>
        <v>0</v>
      </c>
      <c r="H668" s="119">
        <f>H669</f>
        <v>500</v>
      </c>
    </row>
    <row r="669" spans="1:8" x14ac:dyDescent="0.2">
      <c r="A669" s="126" t="s">
        <v>303</v>
      </c>
      <c r="B669" s="127" t="s">
        <v>493</v>
      </c>
      <c r="C669" s="127" t="s">
        <v>78</v>
      </c>
      <c r="D669" s="127" t="s">
        <v>623</v>
      </c>
      <c r="E669" s="127" t="s">
        <v>84</v>
      </c>
      <c r="F669" s="128">
        <f>F670</f>
        <v>500</v>
      </c>
      <c r="G669" s="161">
        <f t="shared" si="11"/>
        <v>0</v>
      </c>
      <c r="H669" s="128">
        <f>H670</f>
        <v>500</v>
      </c>
    </row>
    <row r="670" spans="1:8" x14ac:dyDescent="0.2">
      <c r="A670" s="126" t="s">
        <v>85</v>
      </c>
      <c r="B670" s="127" t="s">
        <v>493</v>
      </c>
      <c r="C670" s="127" t="s">
        <v>78</v>
      </c>
      <c r="D670" s="127" t="s">
        <v>623</v>
      </c>
      <c r="E670" s="127" t="s">
        <v>86</v>
      </c>
      <c r="F670" s="128">
        <v>500</v>
      </c>
      <c r="G670" s="161">
        <f t="shared" si="11"/>
        <v>0</v>
      </c>
      <c r="H670" s="128">
        <v>500</v>
      </c>
    </row>
    <row r="671" spans="1:8" ht="24" x14ac:dyDescent="0.2">
      <c r="A671" s="117" t="s">
        <v>456</v>
      </c>
      <c r="B671" s="118" t="s">
        <v>493</v>
      </c>
      <c r="C671" s="118" t="s">
        <v>78</v>
      </c>
      <c r="D671" s="118" t="s">
        <v>624</v>
      </c>
      <c r="E671" s="118"/>
      <c r="F671" s="119">
        <f>F672</f>
        <v>100</v>
      </c>
      <c r="G671" s="161">
        <f t="shared" si="11"/>
        <v>0</v>
      </c>
      <c r="H671" s="119">
        <f>H672</f>
        <v>100</v>
      </c>
    </row>
    <row r="672" spans="1:8" x14ac:dyDescent="0.2">
      <c r="A672" s="126" t="s">
        <v>303</v>
      </c>
      <c r="B672" s="127" t="s">
        <v>493</v>
      </c>
      <c r="C672" s="127" t="s">
        <v>78</v>
      </c>
      <c r="D672" s="127" t="s">
        <v>624</v>
      </c>
      <c r="E672" s="127" t="s">
        <v>84</v>
      </c>
      <c r="F672" s="128">
        <f>F673</f>
        <v>100</v>
      </c>
      <c r="G672" s="161">
        <f t="shared" si="11"/>
        <v>0</v>
      </c>
      <c r="H672" s="128">
        <f>H673</f>
        <v>100</v>
      </c>
    </row>
    <row r="673" spans="1:8" x14ac:dyDescent="0.2">
      <c r="A673" s="126" t="s">
        <v>85</v>
      </c>
      <c r="B673" s="127" t="s">
        <v>493</v>
      </c>
      <c r="C673" s="127" t="s">
        <v>78</v>
      </c>
      <c r="D673" s="127" t="s">
        <v>624</v>
      </c>
      <c r="E673" s="127" t="s">
        <v>86</v>
      </c>
      <c r="F673" s="128">
        <v>100</v>
      </c>
      <c r="G673" s="161">
        <f t="shared" si="11"/>
        <v>0</v>
      </c>
      <c r="H673" s="128">
        <v>100</v>
      </c>
    </row>
    <row r="674" spans="1:8" x14ac:dyDescent="0.2">
      <c r="A674" s="117" t="s">
        <v>342</v>
      </c>
      <c r="B674" s="118" t="s">
        <v>493</v>
      </c>
      <c r="C674" s="118" t="s">
        <v>78</v>
      </c>
      <c r="D674" s="118" t="s">
        <v>625</v>
      </c>
      <c r="E674" s="118"/>
      <c r="F674" s="119">
        <f>F675</f>
        <v>300</v>
      </c>
      <c r="G674" s="161">
        <f t="shared" si="11"/>
        <v>0</v>
      </c>
      <c r="H674" s="119">
        <f>H675</f>
        <v>300</v>
      </c>
    </row>
    <row r="675" spans="1:8" x14ac:dyDescent="0.2">
      <c r="A675" s="126" t="s">
        <v>303</v>
      </c>
      <c r="B675" s="127" t="s">
        <v>493</v>
      </c>
      <c r="C675" s="127" t="s">
        <v>78</v>
      </c>
      <c r="D675" s="127" t="s">
        <v>625</v>
      </c>
      <c r="E675" s="127" t="s">
        <v>84</v>
      </c>
      <c r="F675" s="128">
        <f>F676</f>
        <v>300</v>
      </c>
      <c r="G675" s="161">
        <f t="shared" si="11"/>
        <v>0</v>
      </c>
      <c r="H675" s="128">
        <f>H676</f>
        <v>300</v>
      </c>
    </row>
    <row r="676" spans="1:8" x14ac:dyDescent="0.2">
      <c r="A676" s="126" t="s">
        <v>85</v>
      </c>
      <c r="B676" s="127" t="s">
        <v>493</v>
      </c>
      <c r="C676" s="127" t="s">
        <v>78</v>
      </c>
      <c r="D676" s="127" t="s">
        <v>625</v>
      </c>
      <c r="E676" s="127" t="s">
        <v>86</v>
      </c>
      <c r="F676" s="128">
        <v>300</v>
      </c>
      <c r="G676" s="161">
        <f t="shared" si="11"/>
        <v>0</v>
      </c>
      <c r="H676" s="128">
        <v>300</v>
      </c>
    </row>
    <row r="677" spans="1:8" ht="13.5" x14ac:dyDescent="0.2">
      <c r="A677" s="130" t="s">
        <v>270</v>
      </c>
      <c r="B677" s="121" t="s">
        <v>493</v>
      </c>
      <c r="C677" s="121" t="s">
        <v>78</v>
      </c>
      <c r="D677" s="121" t="s">
        <v>272</v>
      </c>
      <c r="E677" s="121"/>
      <c r="F677" s="122">
        <f>F678</f>
        <v>4025</v>
      </c>
      <c r="G677" s="161">
        <f t="shared" si="11"/>
        <v>0</v>
      </c>
      <c r="H677" s="122">
        <f>H678</f>
        <v>4025</v>
      </c>
    </row>
    <row r="678" spans="1:8" x14ac:dyDescent="0.2">
      <c r="A678" s="117" t="s">
        <v>271</v>
      </c>
      <c r="B678" s="118" t="s">
        <v>493</v>
      </c>
      <c r="C678" s="118" t="s">
        <v>78</v>
      </c>
      <c r="D678" s="118" t="s">
        <v>272</v>
      </c>
      <c r="E678" s="118"/>
      <c r="F678" s="119">
        <f>F679</f>
        <v>4025</v>
      </c>
      <c r="G678" s="161">
        <f t="shared" si="11"/>
        <v>0</v>
      </c>
      <c r="H678" s="119">
        <f>H679</f>
        <v>4025</v>
      </c>
    </row>
    <row r="679" spans="1:8" ht="24" x14ac:dyDescent="0.2">
      <c r="A679" s="131" t="s">
        <v>412</v>
      </c>
      <c r="B679" s="132" t="s">
        <v>493</v>
      </c>
      <c r="C679" s="132" t="s">
        <v>78</v>
      </c>
      <c r="D679" s="146" t="s">
        <v>272</v>
      </c>
      <c r="E679" s="132"/>
      <c r="F679" s="151">
        <f>F680+F683</f>
        <v>4025</v>
      </c>
      <c r="G679" s="161">
        <f t="shared" si="11"/>
        <v>0</v>
      </c>
      <c r="H679" s="151">
        <f>H680+H683</f>
        <v>4025</v>
      </c>
    </row>
    <row r="680" spans="1:8" x14ac:dyDescent="0.2">
      <c r="A680" s="134" t="s">
        <v>394</v>
      </c>
      <c r="B680" s="118" t="s">
        <v>493</v>
      </c>
      <c r="C680" s="118" t="s">
        <v>78</v>
      </c>
      <c r="D680" s="118" t="s">
        <v>72</v>
      </c>
      <c r="E680" s="118"/>
      <c r="F680" s="119">
        <f>F681</f>
        <v>3750</v>
      </c>
      <c r="G680" s="161">
        <f t="shared" si="11"/>
        <v>0</v>
      </c>
      <c r="H680" s="119">
        <f>H681</f>
        <v>3750</v>
      </c>
    </row>
    <row r="681" spans="1:8" ht="24" x14ac:dyDescent="0.2">
      <c r="A681" s="126" t="s">
        <v>79</v>
      </c>
      <c r="B681" s="127" t="s">
        <v>493</v>
      </c>
      <c r="C681" s="127" t="s">
        <v>78</v>
      </c>
      <c r="D681" s="127" t="s">
        <v>72</v>
      </c>
      <c r="E681" s="127" t="s">
        <v>80</v>
      </c>
      <c r="F681" s="128">
        <f>F682</f>
        <v>3750</v>
      </c>
      <c r="G681" s="161">
        <f t="shared" si="11"/>
        <v>0</v>
      </c>
      <c r="H681" s="128">
        <f>H682</f>
        <v>3750</v>
      </c>
    </row>
    <row r="682" spans="1:8" x14ac:dyDescent="0.2">
      <c r="A682" s="126" t="s">
        <v>81</v>
      </c>
      <c r="B682" s="127" t="s">
        <v>493</v>
      </c>
      <c r="C682" s="127" t="s">
        <v>78</v>
      </c>
      <c r="D682" s="127" t="s">
        <v>72</v>
      </c>
      <c r="E682" s="127" t="s">
        <v>82</v>
      </c>
      <c r="F682" s="128">
        <f>2870+20+860</f>
        <v>3750</v>
      </c>
      <c r="G682" s="161">
        <f t="shared" si="11"/>
        <v>0</v>
      </c>
      <c r="H682" s="128">
        <f>2870+20+860</f>
        <v>3750</v>
      </c>
    </row>
    <row r="683" spans="1:8" x14ac:dyDescent="0.2">
      <c r="A683" s="117" t="s">
        <v>83</v>
      </c>
      <c r="B683" s="118" t="s">
        <v>493</v>
      </c>
      <c r="C683" s="118" t="s">
        <v>78</v>
      </c>
      <c r="D683" s="118" t="s">
        <v>73</v>
      </c>
      <c r="E683" s="118"/>
      <c r="F683" s="119">
        <f>F684+F686</f>
        <v>275</v>
      </c>
      <c r="G683" s="161">
        <f t="shared" si="11"/>
        <v>0</v>
      </c>
      <c r="H683" s="119">
        <f>H684+H686</f>
        <v>275</v>
      </c>
    </row>
    <row r="684" spans="1:8" x14ac:dyDescent="0.2">
      <c r="A684" s="126" t="s">
        <v>303</v>
      </c>
      <c r="B684" s="127" t="s">
        <v>493</v>
      </c>
      <c r="C684" s="127" t="s">
        <v>78</v>
      </c>
      <c r="D684" s="127" t="s">
        <v>73</v>
      </c>
      <c r="E684" s="127" t="s">
        <v>84</v>
      </c>
      <c r="F684" s="128">
        <f>F685</f>
        <v>235</v>
      </c>
      <c r="G684" s="161">
        <f t="shared" si="11"/>
        <v>0</v>
      </c>
      <c r="H684" s="128">
        <f>H685</f>
        <v>235</v>
      </c>
    </row>
    <row r="685" spans="1:8" x14ac:dyDescent="0.2">
      <c r="A685" s="126" t="s">
        <v>85</v>
      </c>
      <c r="B685" s="127" t="s">
        <v>493</v>
      </c>
      <c r="C685" s="127" t="s">
        <v>78</v>
      </c>
      <c r="D685" s="127" t="s">
        <v>73</v>
      </c>
      <c r="E685" s="127" t="s">
        <v>86</v>
      </c>
      <c r="F685" s="128">
        <f>85+100+50</f>
        <v>235</v>
      </c>
      <c r="G685" s="161">
        <f t="shared" si="11"/>
        <v>0</v>
      </c>
      <c r="H685" s="128">
        <f>85+100+50</f>
        <v>235</v>
      </c>
    </row>
    <row r="686" spans="1:8" x14ac:dyDescent="0.2">
      <c r="A686" s="126" t="s">
        <v>87</v>
      </c>
      <c r="B686" s="127" t="s">
        <v>493</v>
      </c>
      <c r="C686" s="127" t="s">
        <v>78</v>
      </c>
      <c r="D686" s="127" t="s">
        <v>73</v>
      </c>
      <c r="E686" s="127" t="s">
        <v>88</v>
      </c>
      <c r="F686" s="128">
        <f>F687</f>
        <v>40</v>
      </c>
      <c r="G686" s="161">
        <f t="shared" si="11"/>
        <v>0</v>
      </c>
      <c r="H686" s="128">
        <f>H687</f>
        <v>40</v>
      </c>
    </row>
    <row r="687" spans="1:8" x14ac:dyDescent="0.2">
      <c r="A687" s="126" t="s">
        <v>519</v>
      </c>
      <c r="B687" s="127" t="s">
        <v>493</v>
      </c>
      <c r="C687" s="127" t="s">
        <v>78</v>
      </c>
      <c r="D687" s="127" t="s">
        <v>73</v>
      </c>
      <c r="E687" s="127" t="s">
        <v>89</v>
      </c>
      <c r="F687" s="128">
        <v>40</v>
      </c>
      <c r="G687" s="161">
        <f t="shared" si="11"/>
        <v>0</v>
      </c>
      <c r="H687" s="128">
        <v>40</v>
      </c>
    </row>
    <row r="688" spans="1:8" ht="27" x14ac:dyDescent="0.2">
      <c r="A688" s="130" t="s">
        <v>708</v>
      </c>
      <c r="B688" s="121" t="s">
        <v>493</v>
      </c>
      <c r="C688" s="121" t="s">
        <v>78</v>
      </c>
      <c r="D688" s="121" t="s">
        <v>274</v>
      </c>
      <c r="E688" s="121"/>
      <c r="F688" s="122">
        <f>F689+F692</f>
        <v>13000</v>
      </c>
      <c r="G688" s="161">
        <f t="shared" si="11"/>
        <v>8000</v>
      </c>
      <c r="H688" s="122">
        <f>H689+H692</f>
        <v>21000</v>
      </c>
    </row>
    <row r="689" spans="1:8" x14ac:dyDescent="0.2">
      <c r="A689" s="117" t="s">
        <v>721</v>
      </c>
      <c r="B689" s="118" t="s">
        <v>493</v>
      </c>
      <c r="C689" s="118" t="s">
        <v>78</v>
      </c>
      <c r="D689" s="118" t="s">
        <v>662</v>
      </c>
      <c r="E689" s="118"/>
      <c r="F689" s="119">
        <f>F690</f>
        <v>10000</v>
      </c>
      <c r="G689" s="161">
        <f t="shared" si="11"/>
        <v>8000</v>
      </c>
      <c r="H689" s="119">
        <f>H690</f>
        <v>18000</v>
      </c>
    </row>
    <row r="690" spans="1:8" x14ac:dyDescent="0.2">
      <c r="A690" s="126" t="s">
        <v>228</v>
      </c>
      <c r="B690" s="127" t="s">
        <v>493</v>
      </c>
      <c r="C690" s="127" t="s">
        <v>78</v>
      </c>
      <c r="D690" s="127" t="s">
        <v>662</v>
      </c>
      <c r="E690" s="127" t="s">
        <v>437</v>
      </c>
      <c r="F690" s="128">
        <f>F691</f>
        <v>10000</v>
      </c>
      <c r="G690" s="162">
        <f t="shared" si="11"/>
        <v>8000</v>
      </c>
      <c r="H690" s="128">
        <f>H691</f>
        <v>18000</v>
      </c>
    </row>
    <row r="691" spans="1:8" x14ac:dyDescent="0.2">
      <c r="A691" s="126" t="s">
        <v>438</v>
      </c>
      <c r="B691" s="127" t="s">
        <v>493</v>
      </c>
      <c r="C691" s="127" t="s">
        <v>78</v>
      </c>
      <c r="D691" s="127" t="s">
        <v>662</v>
      </c>
      <c r="E691" s="127" t="s">
        <v>439</v>
      </c>
      <c r="F691" s="128">
        <v>10000</v>
      </c>
      <c r="G691" s="162">
        <f t="shared" si="11"/>
        <v>8000</v>
      </c>
      <c r="H691" s="128">
        <f>10000+8000</f>
        <v>18000</v>
      </c>
    </row>
    <row r="692" spans="1:8" x14ac:dyDescent="0.2">
      <c r="A692" s="148" t="s">
        <v>137</v>
      </c>
      <c r="B692" s="118" t="s">
        <v>493</v>
      </c>
      <c r="C692" s="118" t="s">
        <v>78</v>
      </c>
      <c r="D692" s="118" t="s">
        <v>650</v>
      </c>
      <c r="E692" s="118"/>
      <c r="F692" s="119">
        <f>F693+F695</f>
        <v>3000</v>
      </c>
      <c r="G692" s="161">
        <f t="shared" si="11"/>
        <v>0</v>
      </c>
      <c r="H692" s="119">
        <f>H693+H695</f>
        <v>3000</v>
      </c>
    </row>
    <row r="693" spans="1:8" x14ac:dyDescent="0.2">
      <c r="A693" s="126" t="s">
        <v>303</v>
      </c>
      <c r="B693" s="127" t="s">
        <v>493</v>
      </c>
      <c r="C693" s="127" t="s">
        <v>78</v>
      </c>
      <c r="D693" s="127" t="s">
        <v>650</v>
      </c>
      <c r="E693" s="127" t="s">
        <v>84</v>
      </c>
      <c r="F693" s="128">
        <f>F694</f>
        <v>500</v>
      </c>
      <c r="G693" s="161">
        <f t="shared" si="11"/>
        <v>0</v>
      </c>
      <c r="H693" s="128">
        <f>H694</f>
        <v>500</v>
      </c>
    </row>
    <row r="694" spans="1:8" x14ac:dyDescent="0.2">
      <c r="A694" s="126" t="s">
        <v>85</v>
      </c>
      <c r="B694" s="127" t="s">
        <v>493</v>
      </c>
      <c r="C694" s="127" t="s">
        <v>78</v>
      </c>
      <c r="D694" s="127" t="s">
        <v>650</v>
      </c>
      <c r="E694" s="127" t="s">
        <v>86</v>
      </c>
      <c r="F694" s="128">
        <v>500</v>
      </c>
      <c r="G694" s="161">
        <f t="shared" ref="G694:G765" si="12">H694-F694</f>
        <v>0</v>
      </c>
      <c r="H694" s="128">
        <v>500</v>
      </c>
    </row>
    <row r="695" spans="1:8" x14ac:dyDescent="0.2">
      <c r="A695" s="126" t="s">
        <v>228</v>
      </c>
      <c r="B695" s="127" t="s">
        <v>493</v>
      </c>
      <c r="C695" s="127" t="s">
        <v>78</v>
      </c>
      <c r="D695" s="127" t="s">
        <v>650</v>
      </c>
      <c r="E695" s="127" t="s">
        <v>437</v>
      </c>
      <c r="F695" s="128">
        <f>F696</f>
        <v>2500</v>
      </c>
      <c r="G695" s="161">
        <f t="shared" si="12"/>
        <v>0</v>
      </c>
      <c r="H695" s="128">
        <f>H696</f>
        <v>2500</v>
      </c>
    </row>
    <row r="696" spans="1:8" x14ac:dyDescent="0.2">
      <c r="A696" s="126" t="s">
        <v>438</v>
      </c>
      <c r="B696" s="127" t="s">
        <v>493</v>
      </c>
      <c r="C696" s="127" t="s">
        <v>78</v>
      </c>
      <c r="D696" s="127" t="s">
        <v>650</v>
      </c>
      <c r="E696" s="127" t="s">
        <v>439</v>
      </c>
      <c r="F696" s="128">
        <v>2500</v>
      </c>
      <c r="G696" s="161">
        <f t="shared" si="12"/>
        <v>0</v>
      </c>
      <c r="H696" s="128">
        <v>2500</v>
      </c>
    </row>
    <row r="697" spans="1:8" x14ac:dyDescent="0.2">
      <c r="A697" s="117" t="s">
        <v>408</v>
      </c>
      <c r="B697" s="118" t="s">
        <v>520</v>
      </c>
      <c r="C697" s="118" t="s">
        <v>77</v>
      </c>
      <c r="D697" s="118"/>
      <c r="E697" s="118"/>
      <c r="F697" s="119">
        <f>F698+F704+F729</f>
        <v>70878.100000000006</v>
      </c>
      <c r="G697" s="161">
        <f t="shared" si="12"/>
        <v>24603.296999999991</v>
      </c>
      <c r="H697" s="119">
        <f>H698+H704+H729</f>
        <v>95481.396999999997</v>
      </c>
    </row>
    <row r="698" spans="1:8" x14ac:dyDescent="0.2">
      <c r="A698" s="117" t="s">
        <v>391</v>
      </c>
      <c r="B698" s="118" t="s">
        <v>520</v>
      </c>
      <c r="C698" s="118" t="s">
        <v>76</v>
      </c>
      <c r="D698" s="118" t="s">
        <v>216</v>
      </c>
      <c r="E698" s="118"/>
      <c r="F698" s="119">
        <f>F699</f>
        <v>17150</v>
      </c>
      <c r="G698" s="161">
        <f t="shared" si="12"/>
        <v>0</v>
      </c>
      <c r="H698" s="119">
        <f>H699</f>
        <v>17150</v>
      </c>
    </row>
    <row r="699" spans="1:8" x14ac:dyDescent="0.2">
      <c r="A699" s="131" t="s">
        <v>458</v>
      </c>
      <c r="B699" s="132" t="s">
        <v>520</v>
      </c>
      <c r="C699" s="132" t="s">
        <v>76</v>
      </c>
      <c r="D699" s="132" t="s">
        <v>216</v>
      </c>
      <c r="E699" s="118"/>
      <c r="F699" s="133">
        <f>F700</f>
        <v>17150</v>
      </c>
      <c r="G699" s="161">
        <f t="shared" si="12"/>
        <v>0</v>
      </c>
      <c r="H699" s="133">
        <f>H700</f>
        <v>17150</v>
      </c>
    </row>
    <row r="700" spans="1:8" x14ac:dyDescent="0.2">
      <c r="A700" s="117" t="s">
        <v>306</v>
      </c>
      <c r="B700" s="118" t="s">
        <v>520</v>
      </c>
      <c r="C700" s="118" t="s">
        <v>76</v>
      </c>
      <c r="D700" s="118" t="s">
        <v>217</v>
      </c>
      <c r="E700" s="118"/>
      <c r="F700" s="119">
        <f>F701</f>
        <v>17150</v>
      </c>
      <c r="G700" s="161">
        <f t="shared" si="12"/>
        <v>0</v>
      </c>
      <c r="H700" s="119">
        <f>H701</f>
        <v>17150</v>
      </c>
    </row>
    <row r="701" spans="1:8" ht="24" x14ac:dyDescent="0.2">
      <c r="A701" s="117" t="s">
        <v>403</v>
      </c>
      <c r="B701" s="118" t="s">
        <v>520</v>
      </c>
      <c r="C701" s="118" t="s">
        <v>76</v>
      </c>
      <c r="D701" s="118" t="s">
        <v>504</v>
      </c>
      <c r="E701" s="118"/>
      <c r="F701" s="119">
        <f>F702</f>
        <v>17150</v>
      </c>
      <c r="G701" s="161">
        <f t="shared" si="12"/>
        <v>0</v>
      </c>
      <c r="H701" s="119">
        <f>H702</f>
        <v>17150</v>
      </c>
    </row>
    <row r="702" spans="1:8" x14ac:dyDescent="0.2">
      <c r="A702" s="126" t="s">
        <v>95</v>
      </c>
      <c r="B702" s="127" t="s">
        <v>520</v>
      </c>
      <c r="C702" s="127" t="s">
        <v>76</v>
      </c>
      <c r="D702" s="127" t="s">
        <v>504</v>
      </c>
      <c r="E702" s="127" t="s">
        <v>94</v>
      </c>
      <c r="F702" s="128">
        <f>F703</f>
        <v>17150</v>
      </c>
      <c r="G702" s="161">
        <f t="shared" si="12"/>
        <v>0</v>
      </c>
      <c r="H702" s="128">
        <f>H703</f>
        <v>17150</v>
      </c>
    </row>
    <row r="703" spans="1:8" x14ac:dyDescent="0.2">
      <c r="A703" s="126" t="s">
        <v>158</v>
      </c>
      <c r="B703" s="127" t="s">
        <v>520</v>
      </c>
      <c r="C703" s="127" t="s">
        <v>76</v>
      </c>
      <c r="D703" s="127" t="s">
        <v>504</v>
      </c>
      <c r="E703" s="127" t="s">
        <v>523</v>
      </c>
      <c r="F703" s="128">
        <v>17150</v>
      </c>
      <c r="G703" s="161">
        <f t="shared" si="12"/>
        <v>0</v>
      </c>
      <c r="H703" s="128">
        <v>17150</v>
      </c>
    </row>
    <row r="704" spans="1:8" x14ac:dyDescent="0.2">
      <c r="A704" s="117" t="s">
        <v>396</v>
      </c>
      <c r="B704" s="118" t="s">
        <v>520</v>
      </c>
      <c r="C704" s="118" t="s">
        <v>488</v>
      </c>
      <c r="D704" s="118"/>
      <c r="E704" s="118"/>
      <c r="F704" s="119">
        <f>F705+F709+F718</f>
        <v>34728.1</v>
      </c>
      <c r="G704" s="161">
        <f t="shared" si="12"/>
        <v>24603.296999999999</v>
      </c>
      <c r="H704" s="119">
        <f>H705+H709+H718</f>
        <v>59331.396999999997</v>
      </c>
    </row>
    <row r="705" spans="1:8" ht="40.5" x14ac:dyDescent="0.2">
      <c r="A705" s="130" t="s">
        <v>584</v>
      </c>
      <c r="B705" s="121" t="s">
        <v>520</v>
      </c>
      <c r="C705" s="121" t="s">
        <v>488</v>
      </c>
      <c r="D705" s="156" t="s">
        <v>257</v>
      </c>
      <c r="E705" s="121"/>
      <c r="F705" s="122">
        <f>F706</f>
        <v>1500</v>
      </c>
      <c r="G705" s="161">
        <f t="shared" si="12"/>
        <v>0</v>
      </c>
      <c r="H705" s="122">
        <f>H706</f>
        <v>1500</v>
      </c>
    </row>
    <row r="706" spans="1:8" ht="24" x14ac:dyDescent="0.2">
      <c r="A706" s="148" t="s">
        <v>49</v>
      </c>
      <c r="B706" s="118" t="s">
        <v>520</v>
      </c>
      <c r="C706" s="118" t="s">
        <v>488</v>
      </c>
      <c r="D706" s="149" t="s">
        <v>585</v>
      </c>
      <c r="E706" s="118"/>
      <c r="F706" s="119">
        <f>F707</f>
        <v>1500</v>
      </c>
      <c r="G706" s="161">
        <f t="shared" si="12"/>
        <v>0</v>
      </c>
      <c r="H706" s="119">
        <f>H707</f>
        <v>1500</v>
      </c>
    </row>
    <row r="707" spans="1:8" x14ac:dyDescent="0.2">
      <c r="A707" s="126" t="s">
        <v>95</v>
      </c>
      <c r="B707" s="127" t="s">
        <v>520</v>
      </c>
      <c r="C707" s="127" t="s">
        <v>488</v>
      </c>
      <c r="D707" s="137" t="s">
        <v>585</v>
      </c>
      <c r="E707" s="127" t="s">
        <v>94</v>
      </c>
      <c r="F707" s="128">
        <f>F708</f>
        <v>1500</v>
      </c>
      <c r="G707" s="161">
        <f t="shared" si="12"/>
        <v>0</v>
      </c>
      <c r="H707" s="128">
        <f>H708</f>
        <v>1500</v>
      </c>
    </row>
    <row r="708" spans="1:8" x14ac:dyDescent="0.2">
      <c r="A708" s="126" t="s">
        <v>158</v>
      </c>
      <c r="B708" s="127" t="s">
        <v>520</v>
      </c>
      <c r="C708" s="127" t="s">
        <v>488</v>
      </c>
      <c r="D708" s="137" t="s">
        <v>585</v>
      </c>
      <c r="E708" s="127" t="s">
        <v>523</v>
      </c>
      <c r="F708" s="128">
        <v>1500</v>
      </c>
      <c r="G708" s="161">
        <f t="shared" si="12"/>
        <v>0</v>
      </c>
      <c r="H708" s="128">
        <v>1500</v>
      </c>
    </row>
    <row r="709" spans="1:8" ht="27" x14ac:dyDescent="0.2">
      <c r="A709" s="130" t="s">
        <v>703</v>
      </c>
      <c r="B709" s="121" t="s">
        <v>520</v>
      </c>
      <c r="C709" s="121" t="s">
        <v>488</v>
      </c>
      <c r="D709" s="121" t="s">
        <v>164</v>
      </c>
      <c r="E709" s="121"/>
      <c r="F709" s="122">
        <f>F710</f>
        <v>10228.099999999999</v>
      </c>
      <c r="G709" s="161">
        <f t="shared" si="12"/>
        <v>-6060.87</v>
      </c>
      <c r="H709" s="122">
        <f>H710</f>
        <v>4167.2299999999987</v>
      </c>
    </row>
    <row r="710" spans="1:8" x14ac:dyDescent="0.2">
      <c r="A710" s="117" t="s">
        <v>291</v>
      </c>
      <c r="B710" s="118" t="s">
        <v>520</v>
      </c>
      <c r="C710" s="118" t="s">
        <v>488</v>
      </c>
      <c r="D710" s="118" t="s">
        <v>173</v>
      </c>
      <c r="E710" s="118"/>
      <c r="F710" s="119">
        <f>F711+F715</f>
        <v>10228.099999999999</v>
      </c>
      <c r="G710" s="161">
        <f t="shared" si="12"/>
        <v>-6060.87</v>
      </c>
      <c r="H710" s="119">
        <f>H711+H715</f>
        <v>4167.2299999999987</v>
      </c>
    </row>
    <row r="711" spans="1:8" ht="36" x14ac:dyDescent="0.2">
      <c r="A711" s="131" t="s">
        <v>144</v>
      </c>
      <c r="B711" s="132" t="s">
        <v>520</v>
      </c>
      <c r="C711" s="132" t="s">
        <v>488</v>
      </c>
      <c r="D711" s="132" t="s">
        <v>293</v>
      </c>
      <c r="E711" s="132"/>
      <c r="F711" s="133">
        <f>F712</f>
        <v>9588.0999999999985</v>
      </c>
      <c r="G711" s="161">
        <f t="shared" si="12"/>
        <v>-6060.87</v>
      </c>
      <c r="H711" s="133">
        <f>H712</f>
        <v>3527.2299999999987</v>
      </c>
    </row>
    <row r="712" spans="1:8" x14ac:dyDescent="0.2">
      <c r="A712" s="126" t="s">
        <v>104</v>
      </c>
      <c r="B712" s="127" t="s">
        <v>520</v>
      </c>
      <c r="C712" s="127" t="s">
        <v>488</v>
      </c>
      <c r="D712" s="127" t="s">
        <v>293</v>
      </c>
      <c r="E712" s="127" t="s">
        <v>410</v>
      </c>
      <c r="F712" s="128">
        <f>F713+F714</f>
        <v>9588.0999999999985</v>
      </c>
      <c r="G712" s="161">
        <f t="shared" si="12"/>
        <v>-6060.87</v>
      </c>
      <c r="H712" s="128">
        <f>H713+H714</f>
        <v>3527.2299999999987</v>
      </c>
    </row>
    <row r="713" spans="1:8" x14ac:dyDescent="0.2">
      <c r="A713" s="126" t="s">
        <v>105</v>
      </c>
      <c r="B713" s="127" t="s">
        <v>520</v>
      </c>
      <c r="C713" s="127" t="s">
        <v>488</v>
      </c>
      <c r="D713" s="127" t="s">
        <v>293</v>
      </c>
      <c r="E713" s="127" t="s">
        <v>428</v>
      </c>
      <c r="F713" s="128">
        <v>9203.7999999999993</v>
      </c>
      <c r="G713" s="161">
        <f t="shared" si="12"/>
        <v>-5676.5700000000006</v>
      </c>
      <c r="H713" s="128">
        <f>9203.8-0.02-6060.85+252+132.3</f>
        <v>3527.2299999999987</v>
      </c>
    </row>
    <row r="714" spans="1:8" x14ac:dyDescent="0.2">
      <c r="A714" s="126" t="s">
        <v>521</v>
      </c>
      <c r="B714" s="127" t="s">
        <v>520</v>
      </c>
      <c r="C714" s="127" t="s">
        <v>488</v>
      </c>
      <c r="D714" s="127" t="s">
        <v>293</v>
      </c>
      <c r="E714" s="127" t="s">
        <v>522</v>
      </c>
      <c r="F714" s="128">
        <v>384.3</v>
      </c>
      <c r="G714" s="161">
        <f t="shared" si="12"/>
        <v>-384.3</v>
      </c>
      <c r="H714" s="304">
        <f>384.3-252-132.3</f>
        <v>0</v>
      </c>
    </row>
    <row r="715" spans="1:8" ht="24" x14ac:dyDescent="0.2">
      <c r="A715" s="166" t="s">
        <v>180</v>
      </c>
      <c r="B715" s="146" t="s">
        <v>520</v>
      </c>
      <c r="C715" s="146" t="s">
        <v>488</v>
      </c>
      <c r="D715" s="146" t="s">
        <v>702</v>
      </c>
      <c r="E715" s="146"/>
      <c r="F715" s="151">
        <f>F716</f>
        <v>640</v>
      </c>
      <c r="G715" s="161">
        <f t="shared" si="12"/>
        <v>0</v>
      </c>
      <c r="H715" s="151">
        <f>H716</f>
        <v>640</v>
      </c>
    </row>
    <row r="716" spans="1:8" x14ac:dyDescent="0.2">
      <c r="A716" s="126" t="s">
        <v>95</v>
      </c>
      <c r="B716" s="127" t="s">
        <v>520</v>
      </c>
      <c r="C716" s="127" t="s">
        <v>488</v>
      </c>
      <c r="D716" s="127" t="s">
        <v>702</v>
      </c>
      <c r="E716" s="127" t="s">
        <v>94</v>
      </c>
      <c r="F716" s="128">
        <f>F717</f>
        <v>640</v>
      </c>
      <c r="G716" s="161">
        <f t="shared" si="12"/>
        <v>0</v>
      </c>
      <c r="H716" s="128">
        <f>H717</f>
        <v>640</v>
      </c>
    </row>
    <row r="717" spans="1:8" x14ac:dyDescent="0.2">
      <c r="A717" s="126" t="s">
        <v>96</v>
      </c>
      <c r="B717" s="127" t="s">
        <v>520</v>
      </c>
      <c r="C717" s="127" t="s">
        <v>488</v>
      </c>
      <c r="D717" s="127" t="s">
        <v>702</v>
      </c>
      <c r="E717" s="127" t="s">
        <v>97</v>
      </c>
      <c r="F717" s="128">
        <v>640</v>
      </c>
      <c r="G717" s="161">
        <f t="shared" si="12"/>
        <v>0</v>
      </c>
      <c r="H717" s="128">
        <v>640</v>
      </c>
    </row>
    <row r="718" spans="1:8" x14ac:dyDescent="0.2">
      <c r="A718" s="131" t="s">
        <v>458</v>
      </c>
      <c r="B718" s="132" t="s">
        <v>520</v>
      </c>
      <c r="C718" s="132" t="s">
        <v>488</v>
      </c>
      <c r="D718" s="132" t="s">
        <v>216</v>
      </c>
      <c r="E718" s="118"/>
      <c r="F718" s="133">
        <f>F719</f>
        <v>23000</v>
      </c>
      <c r="G718" s="161">
        <f t="shared" si="12"/>
        <v>30664.167000000001</v>
      </c>
      <c r="H718" s="133">
        <f>H719</f>
        <v>53664.167000000001</v>
      </c>
    </row>
    <row r="719" spans="1:8" x14ac:dyDescent="0.2">
      <c r="A719" s="117" t="s">
        <v>306</v>
      </c>
      <c r="B719" s="118" t="s">
        <v>520</v>
      </c>
      <c r="C719" s="118" t="s">
        <v>488</v>
      </c>
      <c r="D719" s="118" t="s">
        <v>217</v>
      </c>
      <c r="E719" s="118"/>
      <c r="F719" s="119">
        <f>F723+F726</f>
        <v>23000</v>
      </c>
      <c r="G719" s="161">
        <f t="shared" si="12"/>
        <v>30664.167000000001</v>
      </c>
      <c r="H719" s="119">
        <f>H723+H726+H720</f>
        <v>53664.167000000001</v>
      </c>
    </row>
    <row r="720" spans="1:8" x14ac:dyDescent="0.2">
      <c r="A720" s="117" t="s">
        <v>733</v>
      </c>
      <c r="B720" s="118" t="s">
        <v>520</v>
      </c>
      <c r="C720" s="118" t="s">
        <v>488</v>
      </c>
      <c r="D720" s="163" t="s">
        <v>734</v>
      </c>
      <c r="E720" s="118"/>
      <c r="F720" s="119">
        <v>30664.167000000001</v>
      </c>
      <c r="G720" s="161"/>
      <c r="H720" s="119">
        <f>H721</f>
        <v>30664.167000000001</v>
      </c>
    </row>
    <row r="721" spans="1:8" x14ac:dyDescent="0.2">
      <c r="A721" s="126" t="s">
        <v>95</v>
      </c>
      <c r="B721" s="127" t="s">
        <v>520</v>
      </c>
      <c r="C721" s="127" t="s">
        <v>488</v>
      </c>
      <c r="D721" s="164" t="s">
        <v>734</v>
      </c>
      <c r="E721" s="127" t="s">
        <v>94</v>
      </c>
      <c r="F721" s="128">
        <v>30664.167000000001</v>
      </c>
      <c r="G721" s="161"/>
      <c r="H721" s="128">
        <f>H722</f>
        <v>30664.167000000001</v>
      </c>
    </row>
    <row r="722" spans="1:8" x14ac:dyDescent="0.2">
      <c r="A722" s="126" t="s">
        <v>96</v>
      </c>
      <c r="B722" s="127" t="s">
        <v>520</v>
      </c>
      <c r="C722" s="127" t="s">
        <v>488</v>
      </c>
      <c r="D722" s="164" t="s">
        <v>734</v>
      </c>
      <c r="E722" s="127" t="s">
        <v>97</v>
      </c>
      <c r="F722" s="128">
        <v>30664.167000000001</v>
      </c>
      <c r="G722" s="161"/>
      <c r="H722" s="128">
        <v>30664.167000000001</v>
      </c>
    </row>
    <row r="723" spans="1:8" x14ac:dyDescent="0.2">
      <c r="A723" s="117" t="s">
        <v>462</v>
      </c>
      <c r="B723" s="118" t="s">
        <v>520</v>
      </c>
      <c r="C723" s="118" t="s">
        <v>488</v>
      </c>
      <c r="D723" s="163" t="s">
        <v>501</v>
      </c>
      <c r="E723" s="118"/>
      <c r="F723" s="119">
        <f>F724</f>
        <v>3000</v>
      </c>
      <c r="G723" s="161">
        <f t="shared" si="12"/>
        <v>0</v>
      </c>
      <c r="H723" s="119">
        <f>H724</f>
        <v>3000</v>
      </c>
    </row>
    <row r="724" spans="1:8" x14ac:dyDescent="0.2">
      <c r="A724" s="126" t="s">
        <v>95</v>
      </c>
      <c r="B724" s="127" t="s">
        <v>520</v>
      </c>
      <c r="C724" s="127" t="s">
        <v>488</v>
      </c>
      <c r="D724" s="164" t="s">
        <v>501</v>
      </c>
      <c r="E724" s="127" t="s">
        <v>94</v>
      </c>
      <c r="F724" s="128">
        <f>F725</f>
        <v>3000</v>
      </c>
      <c r="G724" s="161">
        <f t="shared" si="12"/>
        <v>0</v>
      </c>
      <c r="H724" s="128">
        <f>H725</f>
        <v>3000</v>
      </c>
    </row>
    <row r="725" spans="1:8" x14ac:dyDescent="0.2">
      <c r="A725" s="126" t="s">
        <v>96</v>
      </c>
      <c r="B725" s="127" t="s">
        <v>520</v>
      </c>
      <c r="C725" s="127" t="s">
        <v>488</v>
      </c>
      <c r="D725" s="164" t="s">
        <v>501</v>
      </c>
      <c r="E725" s="127" t="s">
        <v>97</v>
      </c>
      <c r="F725" s="128">
        <v>3000</v>
      </c>
      <c r="G725" s="161">
        <f t="shared" si="12"/>
        <v>0</v>
      </c>
      <c r="H725" s="128">
        <v>3000</v>
      </c>
    </row>
    <row r="726" spans="1:8" ht="24" x14ac:dyDescent="0.2">
      <c r="A726" s="117" t="s">
        <v>583</v>
      </c>
      <c r="B726" s="118" t="s">
        <v>520</v>
      </c>
      <c r="C726" s="118" t="s">
        <v>488</v>
      </c>
      <c r="D726" s="118" t="s">
        <v>505</v>
      </c>
      <c r="E726" s="118"/>
      <c r="F726" s="119">
        <f>F727</f>
        <v>20000</v>
      </c>
      <c r="G726" s="161">
        <f t="shared" si="12"/>
        <v>0</v>
      </c>
      <c r="H726" s="119">
        <f>H727</f>
        <v>20000</v>
      </c>
    </row>
    <row r="727" spans="1:8" x14ac:dyDescent="0.2">
      <c r="A727" s="126" t="s">
        <v>95</v>
      </c>
      <c r="B727" s="127" t="s">
        <v>520</v>
      </c>
      <c r="C727" s="127" t="s">
        <v>488</v>
      </c>
      <c r="D727" s="127" t="s">
        <v>505</v>
      </c>
      <c r="E727" s="127" t="s">
        <v>94</v>
      </c>
      <c r="F727" s="128">
        <f>F728</f>
        <v>20000</v>
      </c>
      <c r="G727" s="161">
        <f t="shared" si="12"/>
        <v>0</v>
      </c>
      <c r="H727" s="128">
        <f>H728</f>
        <v>20000</v>
      </c>
    </row>
    <row r="728" spans="1:8" x14ac:dyDescent="0.2">
      <c r="A728" s="126" t="s">
        <v>96</v>
      </c>
      <c r="B728" s="127" t="s">
        <v>520</v>
      </c>
      <c r="C728" s="127" t="s">
        <v>488</v>
      </c>
      <c r="D728" s="127" t="s">
        <v>505</v>
      </c>
      <c r="E728" s="127" t="s">
        <v>97</v>
      </c>
      <c r="F728" s="128">
        <v>20000</v>
      </c>
      <c r="G728" s="161">
        <f t="shared" si="12"/>
        <v>0</v>
      </c>
      <c r="H728" s="128">
        <v>20000</v>
      </c>
    </row>
    <row r="729" spans="1:8" x14ac:dyDescent="0.2">
      <c r="A729" s="117" t="s">
        <v>397</v>
      </c>
      <c r="B729" s="118" t="s">
        <v>520</v>
      </c>
      <c r="C729" s="118" t="s">
        <v>78</v>
      </c>
      <c r="D729" s="118"/>
      <c r="E729" s="118"/>
      <c r="F729" s="119">
        <f>F730</f>
        <v>19000</v>
      </c>
      <c r="G729" s="161">
        <f t="shared" si="12"/>
        <v>0</v>
      </c>
      <c r="H729" s="119">
        <f>H730</f>
        <v>19000</v>
      </c>
    </row>
    <row r="730" spans="1:8" ht="27" x14ac:dyDescent="0.2">
      <c r="A730" s="130" t="s">
        <v>703</v>
      </c>
      <c r="B730" s="121" t="s">
        <v>520</v>
      </c>
      <c r="C730" s="121" t="s">
        <v>78</v>
      </c>
      <c r="D730" s="121" t="s">
        <v>164</v>
      </c>
      <c r="E730" s="132"/>
      <c r="F730" s="122">
        <f>F731</f>
        <v>19000</v>
      </c>
      <c r="G730" s="161">
        <f t="shared" si="12"/>
        <v>0</v>
      </c>
      <c r="H730" s="122">
        <f>H731</f>
        <v>19000</v>
      </c>
    </row>
    <row r="731" spans="1:8" x14ac:dyDescent="0.2">
      <c r="A731" s="117" t="s">
        <v>291</v>
      </c>
      <c r="B731" s="118" t="s">
        <v>520</v>
      </c>
      <c r="C731" s="118" t="s">
        <v>78</v>
      </c>
      <c r="D731" s="118" t="s">
        <v>173</v>
      </c>
      <c r="E731" s="118"/>
      <c r="F731" s="119">
        <f>F732</f>
        <v>19000</v>
      </c>
      <c r="G731" s="161">
        <f t="shared" si="12"/>
        <v>0</v>
      </c>
      <c r="H731" s="119">
        <f>H732</f>
        <v>19000</v>
      </c>
    </row>
    <row r="732" spans="1:8" ht="36" x14ac:dyDescent="0.2">
      <c r="A732" s="182" t="s">
        <v>517</v>
      </c>
      <c r="B732" s="146" t="s">
        <v>520</v>
      </c>
      <c r="C732" s="146" t="s">
        <v>78</v>
      </c>
      <c r="D732" s="146" t="s">
        <v>292</v>
      </c>
      <c r="E732" s="146"/>
      <c r="F732" s="151">
        <f>F733</f>
        <v>19000</v>
      </c>
      <c r="G732" s="161">
        <f t="shared" si="12"/>
        <v>0</v>
      </c>
      <c r="H732" s="151">
        <f>H733</f>
        <v>19000</v>
      </c>
    </row>
    <row r="733" spans="1:8" x14ac:dyDescent="0.2">
      <c r="A733" s="126" t="s">
        <v>95</v>
      </c>
      <c r="B733" s="127" t="s">
        <v>520</v>
      </c>
      <c r="C733" s="127" t="s">
        <v>78</v>
      </c>
      <c r="D733" s="127" t="s">
        <v>292</v>
      </c>
      <c r="E733" s="127" t="s">
        <v>94</v>
      </c>
      <c r="F733" s="128">
        <f>F734</f>
        <v>19000</v>
      </c>
      <c r="G733" s="161">
        <f t="shared" si="12"/>
        <v>0</v>
      </c>
      <c r="H733" s="128">
        <f>H734</f>
        <v>19000</v>
      </c>
    </row>
    <row r="734" spans="1:8" x14ac:dyDescent="0.2">
      <c r="A734" s="126" t="s">
        <v>158</v>
      </c>
      <c r="B734" s="127" t="s">
        <v>520</v>
      </c>
      <c r="C734" s="127" t="s">
        <v>78</v>
      </c>
      <c r="D734" s="127" t="s">
        <v>292</v>
      </c>
      <c r="E734" s="127" t="s">
        <v>523</v>
      </c>
      <c r="F734" s="128">
        <v>19000</v>
      </c>
      <c r="G734" s="161">
        <f t="shared" si="12"/>
        <v>0</v>
      </c>
      <c r="H734" s="128">
        <v>19000</v>
      </c>
    </row>
    <row r="735" spans="1:8" ht="15.75" x14ac:dyDescent="0.2">
      <c r="A735" s="117" t="s">
        <v>400</v>
      </c>
      <c r="B735" s="118" t="s">
        <v>90</v>
      </c>
      <c r="C735" s="118" t="s">
        <v>77</v>
      </c>
      <c r="D735" s="123"/>
      <c r="E735" s="123"/>
      <c r="F735" s="119">
        <f>F736+F747</f>
        <v>7855</v>
      </c>
      <c r="G735" s="161">
        <f t="shared" si="12"/>
        <v>30341.300000000003</v>
      </c>
      <c r="H735" s="119">
        <f>H736+H747</f>
        <v>38196.300000000003</v>
      </c>
    </row>
    <row r="736" spans="1:8" ht="15.75" x14ac:dyDescent="0.2">
      <c r="A736" s="117" t="s">
        <v>63</v>
      </c>
      <c r="B736" s="118" t="s">
        <v>90</v>
      </c>
      <c r="C736" s="118" t="s">
        <v>76</v>
      </c>
      <c r="D736" s="123"/>
      <c r="E736" s="123"/>
      <c r="F736" s="119">
        <f>F737</f>
        <v>4000</v>
      </c>
      <c r="G736" s="161">
        <f t="shared" si="12"/>
        <v>30341.300000000003</v>
      </c>
      <c r="H736" s="119">
        <f>H737</f>
        <v>34341.300000000003</v>
      </c>
    </row>
    <row r="737" spans="1:8" ht="27" x14ac:dyDescent="0.2">
      <c r="A737" s="130" t="s">
        <v>589</v>
      </c>
      <c r="B737" s="121" t="s">
        <v>90</v>
      </c>
      <c r="C737" s="121" t="s">
        <v>76</v>
      </c>
      <c r="D737" s="121" t="s">
        <v>52</v>
      </c>
      <c r="E737" s="121"/>
      <c r="F737" s="122">
        <f>F738</f>
        <v>4000</v>
      </c>
      <c r="G737" s="161">
        <f t="shared" si="12"/>
        <v>30341.300000000003</v>
      </c>
      <c r="H737" s="122">
        <f>H738+H742</f>
        <v>34341.300000000003</v>
      </c>
    </row>
    <row r="738" spans="1:8" ht="24" x14ac:dyDescent="0.2">
      <c r="A738" s="117" t="s">
        <v>591</v>
      </c>
      <c r="B738" s="118" t="s">
        <v>90</v>
      </c>
      <c r="C738" s="118" t="s">
        <v>76</v>
      </c>
      <c r="D738" s="118" t="s">
        <v>66</v>
      </c>
      <c r="E738" s="123"/>
      <c r="F738" s="119">
        <f>F739</f>
        <v>4000</v>
      </c>
      <c r="G738" s="161">
        <f t="shared" si="12"/>
        <v>0</v>
      </c>
      <c r="H738" s="119">
        <f>H739</f>
        <v>4000</v>
      </c>
    </row>
    <row r="739" spans="1:8" ht="24" x14ac:dyDescent="0.2">
      <c r="A739" s="131" t="s">
        <v>356</v>
      </c>
      <c r="B739" s="132" t="s">
        <v>90</v>
      </c>
      <c r="C739" s="132" t="s">
        <v>76</v>
      </c>
      <c r="D739" s="132" t="s">
        <v>592</v>
      </c>
      <c r="E739" s="132"/>
      <c r="F739" s="133">
        <f>F740</f>
        <v>4000</v>
      </c>
      <c r="G739" s="161">
        <f t="shared" si="12"/>
        <v>0</v>
      </c>
      <c r="H739" s="133">
        <f>H740</f>
        <v>4000</v>
      </c>
    </row>
    <row r="740" spans="1:8" x14ac:dyDescent="0.2">
      <c r="A740" s="126" t="s">
        <v>604</v>
      </c>
      <c r="B740" s="127" t="s">
        <v>90</v>
      </c>
      <c r="C740" s="127" t="s">
        <v>76</v>
      </c>
      <c r="D740" s="127" t="s">
        <v>592</v>
      </c>
      <c r="E740" s="127" t="s">
        <v>84</v>
      </c>
      <c r="F740" s="128">
        <f>F741</f>
        <v>4000</v>
      </c>
      <c r="G740" s="161">
        <f t="shared" si="12"/>
        <v>0</v>
      </c>
      <c r="H740" s="128">
        <f>H741</f>
        <v>4000</v>
      </c>
    </row>
    <row r="741" spans="1:8" x14ac:dyDescent="0.2">
      <c r="A741" s="126" t="s">
        <v>85</v>
      </c>
      <c r="B741" s="127" t="s">
        <v>90</v>
      </c>
      <c r="C741" s="127" t="s">
        <v>76</v>
      </c>
      <c r="D741" s="127" t="s">
        <v>592</v>
      </c>
      <c r="E741" s="127" t="s">
        <v>86</v>
      </c>
      <c r="F741" s="128">
        <v>4000</v>
      </c>
      <c r="G741" s="161">
        <f t="shared" si="12"/>
        <v>0</v>
      </c>
      <c r="H741" s="128">
        <v>4000</v>
      </c>
    </row>
    <row r="742" spans="1:8" ht="24" x14ac:dyDescent="0.2">
      <c r="A742" s="148" t="s">
        <v>51</v>
      </c>
      <c r="B742" s="118" t="s">
        <v>90</v>
      </c>
      <c r="C742" s="118" t="s">
        <v>76</v>
      </c>
      <c r="D742" s="118" t="s">
        <v>53</v>
      </c>
      <c r="E742" s="118"/>
      <c r="F742" s="119">
        <f t="shared" ref="F742:H745" si="13">F743</f>
        <v>30341.3</v>
      </c>
      <c r="G742" s="161">
        <f t="shared" si="12"/>
        <v>0</v>
      </c>
      <c r="H742" s="141">
        <f t="shared" si="13"/>
        <v>30341.3</v>
      </c>
    </row>
    <row r="743" spans="1:8" x14ac:dyDescent="0.2">
      <c r="A743" s="148" t="s">
        <v>54</v>
      </c>
      <c r="B743" s="118" t="s">
        <v>90</v>
      </c>
      <c r="C743" s="118" t="s">
        <v>76</v>
      </c>
      <c r="D743" s="118" t="s">
        <v>593</v>
      </c>
      <c r="E743" s="118"/>
      <c r="F743" s="119">
        <f t="shared" si="13"/>
        <v>30341.3</v>
      </c>
      <c r="G743" s="161">
        <f t="shared" si="12"/>
        <v>0</v>
      </c>
      <c r="H743" s="141">
        <f t="shared" si="13"/>
        <v>30341.3</v>
      </c>
    </row>
    <row r="744" spans="1:8" ht="24" x14ac:dyDescent="0.2">
      <c r="A744" s="166" t="s">
        <v>311</v>
      </c>
      <c r="B744" s="146" t="s">
        <v>90</v>
      </c>
      <c r="C744" s="146" t="s">
        <v>76</v>
      </c>
      <c r="D744" s="146" t="s">
        <v>593</v>
      </c>
      <c r="E744" s="146"/>
      <c r="F744" s="151">
        <f t="shared" si="13"/>
        <v>30341.3</v>
      </c>
      <c r="G744" s="161">
        <f t="shared" si="12"/>
        <v>0</v>
      </c>
      <c r="H744" s="229">
        <f t="shared" si="13"/>
        <v>30341.3</v>
      </c>
    </row>
    <row r="745" spans="1:8" x14ac:dyDescent="0.2">
      <c r="A745" s="126" t="s">
        <v>104</v>
      </c>
      <c r="B745" s="127" t="s">
        <v>90</v>
      </c>
      <c r="C745" s="127" t="s">
        <v>76</v>
      </c>
      <c r="D745" s="127" t="s">
        <v>593</v>
      </c>
      <c r="E745" s="127" t="s">
        <v>410</v>
      </c>
      <c r="F745" s="128">
        <f t="shared" si="13"/>
        <v>30341.3</v>
      </c>
      <c r="G745" s="161">
        <f t="shared" si="12"/>
        <v>0</v>
      </c>
      <c r="H745" s="142">
        <f t="shared" si="13"/>
        <v>30341.3</v>
      </c>
    </row>
    <row r="746" spans="1:8" x14ac:dyDescent="0.2">
      <c r="A746" s="126" t="s">
        <v>521</v>
      </c>
      <c r="B746" s="127" t="s">
        <v>90</v>
      </c>
      <c r="C746" s="127" t="s">
        <v>76</v>
      </c>
      <c r="D746" s="127" t="s">
        <v>593</v>
      </c>
      <c r="E746" s="127" t="s">
        <v>522</v>
      </c>
      <c r="F746" s="128">
        <f>25545.1+4796.2</f>
        <v>30341.3</v>
      </c>
      <c r="G746" s="161">
        <f t="shared" si="12"/>
        <v>0</v>
      </c>
      <c r="H746" s="142">
        <f>25545.1+4796.2</f>
        <v>30341.3</v>
      </c>
    </row>
    <row r="747" spans="1:8" x14ac:dyDescent="0.2">
      <c r="A747" s="117" t="s">
        <v>190</v>
      </c>
      <c r="B747" s="118" t="s">
        <v>90</v>
      </c>
      <c r="C747" s="118" t="s">
        <v>435</v>
      </c>
      <c r="D747" s="118"/>
      <c r="E747" s="118"/>
      <c r="F747" s="119">
        <f>F748</f>
        <v>3855</v>
      </c>
      <c r="G747" s="161">
        <f t="shared" si="12"/>
        <v>0</v>
      </c>
      <c r="H747" s="119">
        <f>H748</f>
        <v>3855</v>
      </c>
    </row>
    <row r="748" spans="1:8" ht="27" x14ac:dyDescent="0.2">
      <c r="A748" s="130" t="s">
        <v>589</v>
      </c>
      <c r="B748" s="121" t="s">
        <v>90</v>
      </c>
      <c r="C748" s="121" t="s">
        <v>435</v>
      </c>
      <c r="D748" s="121" t="s">
        <v>52</v>
      </c>
      <c r="E748" s="118"/>
      <c r="F748" s="122">
        <f>F749</f>
        <v>3855</v>
      </c>
      <c r="G748" s="161">
        <f t="shared" si="12"/>
        <v>0</v>
      </c>
      <c r="H748" s="122">
        <f>H749</f>
        <v>3855</v>
      </c>
    </row>
    <row r="749" spans="1:8" x14ac:dyDescent="0.2">
      <c r="A749" s="117" t="s">
        <v>67</v>
      </c>
      <c r="B749" s="118" t="s">
        <v>90</v>
      </c>
      <c r="C749" s="118" t="s">
        <v>435</v>
      </c>
      <c r="D749" s="118" t="s">
        <v>68</v>
      </c>
      <c r="E749" s="118"/>
      <c r="F749" s="119">
        <f>F750+F754</f>
        <v>3855</v>
      </c>
      <c r="G749" s="161">
        <f t="shared" si="12"/>
        <v>0</v>
      </c>
      <c r="H749" s="119">
        <f>H750+H754</f>
        <v>3855</v>
      </c>
    </row>
    <row r="750" spans="1:8" ht="24" x14ac:dyDescent="0.2">
      <c r="A750" s="117" t="s">
        <v>314</v>
      </c>
      <c r="B750" s="118" t="s">
        <v>90</v>
      </c>
      <c r="C750" s="118" t="s">
        <v>435</v>
      </c>
      <c r="D750" s="118" t="s">
        <v>69</v>
      </c>
      <c r="E750" s="118"/>
      <c r="F750" s="119">
        <f>F751</f>
        <v>3770</v>
      </c>
      <c r="G750" s="161">
        <f t="shared" si="12"/>
        <v>0</v>
      </c>
      <c r="H750" s="119">
        <f>H751</f>
        <v>3770</v>
      </c>
    </row>
    <row r="751" spans="1:8" x14ac:dyDescent="0.2">
      <c r="A751" s="152" t="s">
        <v>305</v>
      </c>
      <c r="B751" s="132" t="s">
        <v>90</v>
      </c>
      <c r="C751" s="132" t="s">
        <v>435</v>
      </c>
      <c r="D751" s="132" t="s">
        <v>69</v>
      </c>
      <c r="E751" s="132"/>
      <c r="F751" s="133">
        <f>F752</f>
        <v>3770</v>
      </c>
      <c r="G751" s="161">
        <f t="shared" si="12"/>
        <v>0</v>
      </c>
      <c r="H751" s="133">
        <f>H752</f>
        <v>3770</v>
      </c>
    </row>
    <row r="752" spans="1:8" ht="24" x14ac:dyDescent="0.2">
      <c r="A752" s="126" t="s">
        <v>79</v>
      </c>
      <c r="B752" s="127" t="s">
        <v>90</v>
      </c>
      <c r="C752" s="127" t="s">
        <v>435</v>
      </c>
      <c r="D752" s="127" t="s">
        <v>69</v>
      </c>
      <c r="E752" s="127" t="s">
        <v>80</v>
      </c>
      <c r="F752" s="128">
        <f>F753</f>
        <v>3770</v>
      </c>
      <c r="G752" s="161">
        <f t="shared" si="12"/>
        <v>0</v>
      </c>
      <c r="H752" s="128">
        <f>H753</f>
        <v>3770</v>
      </c>
    </row>
    <row r="753" spans="1:8" x14ac:dyDescent="0.2">
      <c r="A753" s="126" t="s">
        <v>81</v>
      </c>
      <c r="B753" s="127" t="s">
        <v>90</v>
      </c>
      <c r="C753" s="127" t="s">
        <v>435</v>
      </c>
      <c r="D753" s="127" t="s">
        <v>69</v>
      </c>
      <c r="E753" s="127" t="s">
        <v>82</v>
      </c>
      <c r="F753" s="128">
        <f>2830+20+850+10+60</f>
        <v>3770</v>
      </c>
      <c r="G753" s="161">
        <f t="shared" si="12"/>
        <v>0</v>
      </c>
      <c r="H753" s="128">
        <f>2830+20+850+10+60</f>
        <v>3770</v>
      </c>
    </row>
    <row r="754" spans="1:8" x14ac:dyDescent="0.2">
      <c r="A754" s="117" t="s">
        <v>83</v>
      </c>
      <c r="B754" s="118" t="s">
        <v>90</v>
      </c>
      <c r="C754" s="118" t="s">
        <v>435</v>
      </c>
      <c r="D754" s="118" t="s">
        <v>70</v>
      </c>
      <c r="E754" s="118"/>
      <c r="F754" s="119">
        <f>F755+F757</f>
        <v>85</v>
      </c>
      <c r="G754" s="161">
        <f t="shared" si="12"/>
        <v>0</v>
      </c>
      <c r="H754" s="119">
        <f>H755+H757</f>
        <v>85</v>
      </c>
    </row>
    <row r="755" spans="1:8" x14ac:dyDescent="0.2">
      <c r="A755" s="126" t="s">
        <v>604</v>
      </c>
      <c r="B755" s="127" t="s">
        <v>90</v>
      </c>
      <c r="C755" s="127" t="s">
        <v>435</v>
      </c>
      <c r="D755" s="127" t="s">
        <v>70</v>
      </c>
      <c r="E755" s="127" t="s">
        <v>84</v>
      </c>
      <c r="F755" s="128">
        <f>F756</f>
        <v>75</v>
      </c>
      <c r="G755" s="161">
        <f t="shared" si="12"/>
        <v>0</v>
      </c>
      <c r="H755" s="128">
        <f>H756</f>
        <v>75</v>
      </c>
    </row>
    <row r="756" spans="1:8" x14ac:dyDescent="0.2">
      <c r="A756" s="126" t="s">
        <v>85</v>
      </c>
      <c r="B756" s="127" t="s">
        <v>90</v>
      </c>
      <c r="C756" s="127" t="s">
        <v>435</v>
      </c>
      <c r="D756" s="127" t="s">
        <v>70</v>
      </c>
      <c r="E756" s="127" t="s">
        <v>86</v>
      </c>
      <c r="F756" s="128">
        <f>5+10+10+50</f>
        <v>75</v>
      </c>
      <c r="G756" s="161">
        <f t="shared" si="12"/>
        <v>0</v>
      </c>
      <c r="H756" s="128">
        <f>5+10+10+50</f>
        <v>75</v>
      </c>
    </row>
    <row r="757" spans="1:8" x14ac:dyDescent="0.2">
      <c r="A757" s="126" t="s">
        <v>87</v>
      </c>
      <c r="B757" s="127" t="s">
        <v>90</v>
      </c>
      <c r="C757" s="127" t="s">
        <v>435</v>
      </c>
      <c r="D757" s="127" t="s">
        <v>70</v>
      </c>
      <c r="E757" s="127" t="s">
        <v>88</v>
      </c>
      <c r="F757" s="128">
        <f>F758</f>
        <v>10</v>
      </c>
      <c r="G757" s="161">
        <f t="shared" si="12"/>
        <v>0</v>
      </c>
      <c r="H757" s="128">
        <f>H758</f>
        <v>10</v>
      </c>
    </row>
    <row r="758" spans="1:8" x14ac:dyDescent="0.2">
      <c r="A758" s="126" t="s">
        <v>519</v>
      </c>
      <c r="B758" s="127" t="s">
        <v>90</v>
      </c>
      <c r="C758" s="127" t="s">
        <v>435</v>
      </c>
      <c r="D758" s="127" t="s">
        <v>70</v>
      </c>
      <c r="E758" s="127" t="s">
        <v>89</v>
      </c>
      <c r="F758" s="128">
        <v>10</v>
      </c>
      <c r="G758" s="161">
        <f t="shared" si="12"/>
        <v>0</v>
      </c>
      <c r="H758" s="128">
        <v>10</v>
      </c>
    </row>
    <row r="759" spans="1:8" x14ac:dyDescent="0.2">
      <c r="A759" s="117" t="s">
        <v>401</v>
      </c>
      <c r="B759" s="118" t="s">
        <v>494</v>
      </c>
      <c r="C759" s="118" t="s">
        <v>77</v>
      </c>
      <c r="D759" s="118"/>
      <c r="E759" s="118"/>
      <c r="F759" s="119">
        <f>F760+F770</f>
        <v>9930</v>
      </c>
      <c r="G759" s="161">
        <f t="shared" si="12"/>
        <v>0</v>
      </c>
      <c r="H759" s="119">
        <f>H760+H770</f>
        <v>9930</v>
      </c>
    </row>
    <row r="760" spans="1:8" x14ac:dyDescent="0.2">
      <c r="A760" s="117" t="s">
        <v>389</v>
      </c>
      <c r="B760" s="118" t="s">
        <v>494</v>
      </c>
      <c r="C760" s="118" t="s">
        <v>76</v>
      </c>
      <c r="D760" s="118" t="s">
        <v>216</v>
      </c>
      <c r="E760" s="118"/>
      <c r="F760" s="119">
        <f>F761</f>
        <v>3320</v>
      </c>
      <c r="G760" s="161">
        <f t="shared" si="12"/>
        <v>0</v>
      </c>
      <c r="H760" s="119">
        <f>H761</f>
        <v>3320</v>
      </c>
    </row>
    <row r="761" spans="1:8" x14ac:dyDescent="0.2">
      <c r="A761" s="117" t="s">
        <v>108</v>
      </c>
      <c r="B761" s="118" t="s">
        <v>494</v>
      </c>
      <c r="C761" s="118" t="s">
        <v>76</v>
      </c>
      <c r="D761" s="118" t="s">
        <v>217</v>
      </c>
      <c r="E761" s="118"/>
      <c r="F761" s="119">
        <f>F762</f>
        <v>3320</v>
      </c>
      <c r="G761" s="161">
        <f t="shared" si="12"/>
        <v>0</v>
      </c>
      <c r="H761" s="119">
        <f>H762</f>
        <v>3320</v>
      </c>
    </row>
    <row r="762" spans="1:8" x14ac:dyDescent="0.2">
      <c r="A762" s="150" t="s">
        <v>490</v>
      </c>
      <c r="B762" s="146" t="s">
        <v>494</v>
      </c>
      <c r="C762" s="146" t="s">
        <v>76</v>
      </c>
      <c r="D762" s="146" t="s">
        <v>347</v>
      </c>
      <c r="E762" s="146"/>
      <c r="F762" s="151">
        <f>F763</f>
        <v>3320</v>
      </c>
      <c r="G762" s="161">
        <f t="shared" si="12"/>
        <v>0</v>
      </c>
      <c r="H762" s="151">
        <f>H763</f>
        <v>3320</v>
      </c>
    </row>
    <row r="763" spans="1:8" x14ac:dyDescent="0.2">
      <c r="A763" s="117" t="s">
        <v>46</v>
      </c>
      <c r="B763" s="118" t="s">
        <v>494</v>
      </c>
      <c r="C763" s="118" t="s">
        <v>76</v>
      </c>
      <c r="D763" s="118" t="s">
        <v>347</v>
      </c>
      <c r="E763" s="118"/>
      <c r="F763" s="119">
        <f>F764+F766+F768</f>
        <v>3320</v>
      </c>
      <c r="G763" s="161">
        <f t="shared" si="12"/>
        <v>0</v>
      </c>
      <c r="H763" s="119">
        <f>H764+H766+H768</f>
        <v>3320</v>
      </c>
    </row>
    <row r="764" spans="1:8" ht="24" x14ac:dyDescent="0.2">
      <c r="A764" s="126" t="s">
        <v>79</v>
      </c>
      <c r="B764" s="127" t="s">
        <v>494</v>
      </c>
      <c r="C764" s="127" t="s">
        <v>76</v>
      </c>
      <c r="D764" s="127" t="s">
        <v>347</v>
      </c>
      <c r="E764" s="127" t="s">
        <v>80</v>
      </c>
      <c r="F764" s="128">
        <f>F765</f>
        <v>3264</v>
      </c>
      <c r="G764" s="161">
        <f t="shared" si="12"/>
        <v>0</v>
      </c>
      <c r="H764" s="128">
        <f>H765</f>
        <v>3264</v>
      </c>
    </row>
    <row r="765" spans="1:8" ht="12.75" customHeight="1" x14ac:dyDescent="0.2">
      <c r="A765" s="126" t="s">
        <v>491</v>
      </c>
      <c r="B765" s="127" t="s">
        <v>494</v>
      </c>
      <c r="C765" s="127" t="s">
        <v>76</v>
      </c>
      <c r="D765" s="127" t="s">
        <v>347</v>
      </c>
      <c r="E765" s="127" t="s">
        <v>492</v>
      </c>
      <c r="F765" s="128">
        <f>2420+730+12+102</f>
        <v>3264</v>
      </c>
      <c r="G765" s="161">
        <f t="shared" si="12"/>
        <v>0</v>
      </c>
      <c r="H765" s="128">
        <f>2420+730+12+102</f>
        <v>3264</v>
      </c>
    </row>
    <row r="766" spans="1:8" x14ac:dyDescent="0.2">
      <c r="A766" s="126" t="s">
        <v>303</v>
      </c>
      <c r="B766" s="127" t="s">
        <v>494</v>
      </c>
      <c r="C766" s="127" t="s">
        <v>76</v>
      </c>
      <c r="D766" s="127" t="s">
        <v>347</v>
      </c>
      <c r="E766" s="127" t="s">
        <v>84</v>
      </c>
      <c r="F766" s="128">
        <f>F767</f>
        <v>50</v>
      </c>
      <c r="G766" s="161">
        <f t="shared" ref="G766:G780" si="14">H766-F766</f>
        <v>0</v>
      </c>
      <c r="H766" s="128">
        <f>H767</f>
        <v>50</v>
      </c>
    </row>
    <row r="767" spans="1:8" x14ac:dyDescent="0.2">
      <c r="A767" s="126" t="s">
        <v>85</v>
      </c>
      <c r="B767" s="127" t="s">
        <v>494</v>
      </c>
      <c r="C767" s="127" t="s">
        <v>76</v>
      </c>
      <c r="D767" s="127" t="s">
        <v>347</v>
      </c>
      <c r="E767" s="127" t="s">
        <v>86</v>
      </c>
      <c r="F767" s="128">
        <v>50</v>
      </c>
      <c r="G767" s="161">
        <f t="shared" si="14"/>
        <v>0</v>
      </c>
      <c r="H767" s="128">
        <v>50</v>
      </c>
    </row>
    <row r="768" spans="1:8" x14ac:dyDescent="0.2">
      <c r="A768" s="126" t="s">
        <v>87</v>
      </c>
      <c r="B768" s="127" t="s">
        <v>494</v>
      </c>
      <c r="C768" s="127" t="s">
        <v>76</v>
      </c>
      <c r="D768" s="127" t="s">
        <v>347</v>
      </c>
      <c r="E768" s="127" t="s">
        <v>88</v>
      </c>
      <c r="F768" s="128">
        <f>F769</f>
        <v>6</v>
      </c>
      <c r="G768" s="161">
        <f t="shared" si="14"/>
        <v>0</v>
      </c>
      <c r="H768" s="128">
        <f>H769</f>
        <v>6</v>
      </c>
    </row>
    <row r="769" spans="1:8" x14ac:dyDescent="0.2">
      <c r="A769" s="126" t="s">
        <v>156</v>
      </c>
      <c r="B769" s="127" t="s">
        <v>494</v>
      </c>
      <c r="C769" s="127" t="s">
        <v>76</v>
      </c>
      <c r="D769" s="127" t="s">
        <v>347</v>
      </c>
      <c r="E769" s="127" t="s">
        <v>89</v>
      </c>
      <c r="F769" s="128">
        <v>6</v>
      </c>
      <c r="G769" s="161">
        <f t="shared" si="14"/>
        <v>0</v>
      </c>
      <c r="H769" s="128">
        <v>6</v>
      </c>
    </row>
    <row r="770" spans="1:8" ht="15.75" x14ac:dyDescent="0.2">
      <c r="A770" s="117" t="s">
        <v>390</v>
      </c>
      <c r="B770" s="118" t="s">
        <v>494</v>
      </c>
      <c r="C770" s="118" t="s">
        <v>496</v>
      </c>
      <c r="D770" s="118" t="s">
        <v>216</v>
      </c>
      <c r="E770" s="124"/>
      <c r="F770" s="119">
        <f>F771</f>
        <v>6610</v>
      </c>
      <c r="G770" s="161">
        <f t="shared" si="14"/>
        <v>0</v>
      </c>
      <c r="H770" s="119">
        <f>H771</f>
        <v>6610</v>
      </c>
    </row>
    <row r="771" spans="1:8" x14ac:dyDescent="0.2">
      <c r="A771" s="117" t="s">
        <v>108</v>
      </c>
      <c r="B771" s="118" t="s">
        <v>494</v>
      </c>
      <c r="C771" s="118" t="s">
        <v>496</v>
      </c>
      <c r="D771" s="118" t="s">
        <v>217</v>
      </c>
      <c r="E771" s="118"/>
      <c r="F771" s="119">
        <f>F772</f>
        <v>6610</v>
      </c>
      <c r="G771" s="161">
        <f t="shared" si="14"/>
        <v>0</v>
      </c>
      <c r="H771" s="119">
        <f>H772</f>
        <v>6610</v>
      </c>
    </row>
    <row r="772" spans="1:8" ht="24" x14ac:dyDescent="0.2">
      <c r="A772" s="117" t="s">
        <v>48</v>
      </c>
      <c r="B772" s="118" t="s">
        <v>494</v>
      </c>
      <c r="C772" s="118" t="s">
        <v>496</v>
      </c>
      <c r="D772" s="118" t="s">
        <v>586</v>
      </c>
      <c r="E772" s="118"/>
      <c r="F772" s="119">
        <f>F773</f>
        <v>6610</v>
      </c>
      <c r="G772" s="161">
        <f t="shared" si="14"/>
        <v>0</v>
      </c>
      <c r="H772" s="119">
        <f>H773</f>
        <v>6610</v>
      </c>
    </row>
    <row r="773" spans="1:8" x14ac:dyDescent="0.2">
      <c r="A773" s="126" t="s">
        <v>104</v>
      </c>
      <c r="B773" s="127" t="s">
        <v>494</v>
      </c>
      <c r="C773" s="127" t="s">
        <v>496</v>
      </c>
      <c r="D773" s="127" t="s">
        <v>586</v>
      </c>
      <c r="E773" s="127" t="s">
        <v>410</v>
      </c>
      <c r="F773" s="128">
        <f>F774</f>
        <v>6610</v>
      </c>
      <c r="G773" s="161">
        <f t="shared" si="14"/>
        <v>0</v>
      </c>
      <c r="H773" s="128">
        <f>H774</f>
        <v>6610</v>
      </c>
    </row>
    <row r="774" spans="1:8" x14ac:dyDescent="0.2">
      <c r="A774" s="126" t="s">
        <v>105</v>
      </c>
      <c r="B774" s="127" t="s">
        <v>494</v>
      </c>
      <c r="C774" s="127" t="s">
        <v>496</v>
      </c>
      <c r="D774" s="127" t="s">
        <v>586</v>
      </c>
      <c r="E774" s="127" t="s">
        <v>428</v>
      </c>
      <c r="F774" s="128">
        <v>6610</v>
      </c>
      <c r="G774" s="161">
        <f t="shared" si="14"/>
        <v>0</v>
      </c>
      <c r="H774" s="128">
        <v>6610</v>
      </c>
    </row>
    <row r="775" spans="1:8" x14ac:dyDescent="0.2">
      <c r="A775" s="117" t="s">
        <v>402</v>
      </c>
      <c r="B775" s="118" t="s">
        <v>93</v>
      </c>
      <c r="C775" s="118" t="s">
        <v>77</v>
      </c>
      <c r="D775" s="118"/>
      <c r="E775" s="118"/>
      <c r="F775" s="119">
        <f>F776</f>
        <v>115000</v>
      </c>
      <c r="G775" s="161">
        <f t="shared" si="14"/>
        <v>0</v>
      </c>
      <c r="H775" s="119">
        <f>H776</f>
        <v>115000</v>
      </c>
    </row>
    <row r="776" spans="1:8" x14ac:dyDescent="0.2">
      <c r="A776" s="117" t="s">
        <v>306</v>
      </c>
      <c r="B776" s="118" t="s">
        <v>93</v>
      </c>
      <c r="C776" s="118" t="s">
        <v>76</v>
      </c>
      <c r="D776" s="149" t="s">
        <v>217</v>
      </c>
      <c r="E776" s="118"/>
      <c r="F776" s="119">
        <f>F777</f>
        <v>115000</v>
      </c>
      <c r="G776" s="161">
        <f t="shared" si="14"/>
        <v>0</v>
      </c>
      <c r="H776" s="119">
        <f>H777</f>
        <v>115000</v>
      </c>
    </row>
    <row r="777" spans="1:8" ht="15" customHeight="1" x14ac:dyDescent="0.2">
      <c r="A777" s="117" t="s">
        <v>431</v>
      </c>
      <c r="B777" s="118" t="s">
        <v>93</v>
      </c>
      <c r="C777" s="118" t="s">
        <v>76</v>
      </c>
      <c r="D777" s="118" t="s">
        <v>688</v>
      </c>
      <c r="E777" s="124"/>
      <c r="F777" s="119">
        <f>F778</f>
        <v>115000</v>
      </c>
      <c r="G777" s="161">
        <f t="shared" si="14"/>
        <v>0</v>
      </c>
      <c r="H777" s="119">
        <f>H778</f>
        <v>115000</v>
      </c>
    </row>
    <row r="778" spans="1:8" x14ac:dyDescent="0.2">
      <c r="A778" s="150" t="s">
        <v>318</v>
      </c>
      <c r="B778" s="146" t="s">
        <v>93</v>
      </c>
      <c r="C778" s="146" t="s">
        <v>76</v>
      </c>
      <c r="D778" s="167" t="s">
        <v>688</v>
      </c>
      <c r="E778" s="146"/>
      <c r="F778" s="151">
        <f>F779</f>
        <v>115000</v>
      </c>
      <c r="G778" s="161">
        <f t="shared" si="14"/>
        <v>0</v>
      </c>
      <c r="H778" s="151">
        <f>H779</f>
        <v>115000</v>
      </c>
    </row>
    <row r="779" spans="1:8" x14ac:dyDescent="0.2">
      <c r="A779" s="126" t="s">
        <v>307</v>
      </c>
      <c r="B779" s="127" t="s">
        <v>93</v>
      </c>
      <c r="C779" s="127" t="s">
        <v>76</v>
      </c>
      <c r="D779" s="127" t="s">
        <v>688</v>
      </c>
      <c r="E779" s="127" t="s">
        <v>308</v>
      </c>
      <c r="F779" s="128">
        <f>F780</f>
        <v>115000</v>
      </c>
      <c r="G779" s="161">
        <f t="shared" si="14"/>
        <v>0</v>
      </c>
      <c r="H779" s="128">
        <f>H780</f>
        <v>115000</v>
      </c>
    </row>
    <row r="780" spans="1:8" x14ac:dyDescent="0.2">
      <c r="A780" s="126" t="s">
        <v>309</v>
      </c>
      <c r="B780" s="127" t="s">
        <v>93</v>
      </c>
      <c r="C780" s="127" t="s">
        <v>76</v>
      </c>
      <c r="D780" s="127" t="s">
        <v>688</v>
      </c>
      <c r="E780" s="127" t="s">
        <v>416</v>
      </c>
      <c r="F780" s="128">
        <v>115000</v>
      </c>
      <c r="G780" s="161">
        <f t="shared" si="14"/>
        <v>0</v>
      </c>
      <c r="H780" s="128">
        <v>115000</v>
      </c>
    </row>
    <row r="781" spans="1:8" x14ac:dyDescent="0.2">
      <c r="A781" s="50"/>
      <c r="B781" s="9"/>
      <c r="C781" s="9"/>
      <c r="D781" s="9"/>
      <c r="E781" s="9"/>
    </row>
    <row r="782" spans="1:8" ht="15.75" x14ac:dyDescent="0.2">
      <c r="A782" s="320"/>
      <c r="B782" s="320"/>
      <c r="C782" s="9"/>
      <c r="D782" s="9"/>
      <c r="E782" s="9"/>
    </row>
    <row r="783" spans="1:8" ht="12" customHeight="1" x14ac:dyDescent="0.25">
      <c r="A783" s="191"/>
      <c r="B783" s="9"/>
      <c r="C783" s="9"/>
      <c r="D783" s="9"/>
      <c r="E783" s="9"/>
    </row>
    <row r="784" spans="1:8" x14ac:dyDescent="0.2">
      <c r="A784" s="50"/>
      <c r="B784" s="9"/>
      <c r="C784" s="9"/>
      <c r="D784" s="9"/>
      <c r="E784" s="9"/>
    </row>
    <row r="785" spans="1:5" x14ac:dyDescent="0.2">
      <c r="A785" s="50"/>
      <c r="B785" s="9"/>
      <c r="C785" s="9"/>
      <c r="D785" s="9"/>
      <c r="E785" s="9"/>
    </row>
    <row r="786" spans="1:5" x14ac:dyDescent="0.2">
      <c r="A786" s="50"/>
      <c r="B786" s="9"/>
      <c r="C786" s="9"/>
      <c r="D786" s="9"/>
      <c r="E786" s="9"/>
    </row>
    <row r="787" spans="1:5" x14ac:dyDescent="0.2">
      <c r="A787" s="50"/>
      <c r="B787" s="9"/>
      <c r="C787" s="9"/>
      <c r="D787" s="9"/>
      <c r="E787" s="9"/>
    </row>
    <row r="788" spans="1:5" x14ac:dyDescent="0.2">
      <c r="A788" s="50"/>
      <c r="B788" s="9"/>
      <c r="C788" s="9"/>
      <c r="D788" s="9"/>
      <c r="E788" s="9"/>
    </row>
    <row r="789" spans="1:5" x14ac:dyDescent="0.2">
      <c r="A789" s="50"/>
      <c r="B789" s="9"/>
      <c r="C789" s="9"/>
      <c r="D789" s="9"/>
      <c r="E789" s="9"/>
    </row>
    <row r="790" spans="1:5" x14ac:dyDescent="0.2">
      <c r="A790" s="50"/>
      <c r="B790" s="9"/>
      <c r="C790" s="9"/>
      <c r="D790" s="9"/>
      <c r="E790" s="9"/>
    </row>
    <row r="791" spans="1:5" x14ac:dyDescent="0.2">
      <c r="A791" s="50"/>
      <c r="B791" s="9"/>
      <c r="C791" s="9"/>
      <c r="D791" s="9"/>
      <c r="E791" s="9"/>
    </row>
    <row r="792" spans="1:5" x14ac:dyDescent="0.2">
      <c r="A792" s="50"/>
      <c r="B792" s="9"/>
      <c r="C792" s="9"/>
      <c r="D792" s="9"/>
      <c r="E792" s="9"/>
    </row>
    <row r="793" spans="1:5" x14ac:dyDescent="0.2">
      <c r="A793" s="50"/>
      <c r="B793" s="9"/>
      <c r="C793" s="9"/>
      <c r="D793" s="9"/>
      <c r="E793" s="9"/>
    </row>
    <row r="794" spans="1:5" x14ac:dyDescent="0.2">
      <c r="A794" s="50"/>
      <c r="B794" s="9"/>
      <c r="C794" s="9"/>
      <c r="D794" s="9"/>
      <c r="E794" s="9"/>
    </row>
    <row r="795" spans="1:5" x14ac:dyDescent="0.2">
      <c r="A795" s="50"/>
      <c r="B795" s="9"/>
      <c r="C795" s="9"/>
      <c r="D795" s="9"/>
      <c r="E795" s="9"/>
    </row>
    <row r="796" spans="1:5" x14ac:dyDescent="0.2">
      <c r="A796" s="50"/>
      <c r="B796" s="9"/>
      <c r="C796" s="9"/>
      <c r="D796" s="9"/>
      <c r="E796" s="9"/>
    </row>
    <row r="797" spans="1:5" x14ac:dyDescent="0.2">
      <c r="A797" s="50"/>
      <c r="B797" s="9"/>
      <c r="C797" s="9"/>
      <c r="D797" s="9"/>
      <c r="E797" s="9"/>
    </row>
    <row r="798" spans="1:5" x14ac:dyDescent="0.2">
      <c r="A798" s="50"/>
      <c r="B798" s="9"/>
      <c r="C798" s="9"/>
      <c r="D798" s="9"/>
      <c r="E798" s="9"/>
    </row>
    <row r="799" spans="1:5" x14ac:dyDescent="0.2">
      <c r="A799" s="50"/>
      <c r="B799" s="9"/>
      <c r="C799" s="9"/>
      <c r="D799" s="9"/>
      <c r="E799" s="9"/>
    </row>
    <row r="800" spans="1:5" x14ac:dyDescent="0.2">
      <c r="A800" s="50"/>
      <c r="B800" s="9"/>
      <c r="C800" s="9"/>
      <c r="D800" s="9"/>
      <c r="E800" s="9"/>
    </row>
    <row r="801" spans="1:5" x14ac:dyDescent="0.2">
      <c r="A801" s="50"/>
      <c r="B801" s="9"/>
      <c r="C801" s="9"/>
      <c r="D801" s="9"/>
      <c r="E801" s="9"/>
    </row>
    <row r="802" spans="1:5" x14ac:dyDescent="0.2">
      <c r="A802" s="50"/>
      <c r="B802" s="9"/>
      <c r="C802" s="9"/>
      <c r="D802" s="9"/>
      <c r="E802" s="9"/>
    </row>
    <row r="803" spans="1:5" x14ac:dyDescent="0.2">
      <c r="A803" s="50"/>
      <c r="B803" s="9"/>
      <c r="C803" s="9"/>
      <c r="D803" s="9"/>
      <c r="E803" s="9"/>
    </row>
    <row r="804" spans="1:5" x14ac:dyDescent="0.2">
      <c r="A804" s="50"/>
      <c r="B804" s="9"/>
      <c r="C804" s="9"/>
      <c r="D804" s="9"/>
      <c r="E804" s="9"/>
    </row>
    <row r="805" spans="1:5" x14ac:dyDescent="0.2">
      <c r="A805" s="50"/>
      <c r="B805" s="9"/>
      <c r="C805" s="9"/>
      <c r="D805" s="9"/>
      <c r="E805" s="9"/>
    </row>
    <row r="806" spans="1:5" x14ac:dyDescent="0.2">
      <c r="A806" s="50"/>
      <c r="B806" s="9"/>
      <c r="C806" s="9"/>
      <c r="D806" s="9"/>
      <c r="E806" s="9"/>
    </row>
    <row r="807" spans="1:5" x14ac:dyDescent="0.2">
      <c r="A807" s="50"/>
      <c r="B807" s="9"/>
      <c r="C807" s="9"/>
      <c r="D807" s="9"/>
      <c r="E807" s="9"/>
    </row>
    <row r="808" spans="1:5" x14ac:dyDescent="0.2">
      <c r="A808" s="50"/>
      <c r="B808" s="9"/>
      <c r="C808" s="9"/>
      <c r="D808" s="9"/>
      <c r="E808" s="9"/>
    </row>
    <row r="809" spans="1:5" x14ac:dyDescent="0.2">
      <c r="A809" s="50"/>
      <c r="B809" s="9"/>
      <c r="C809" s="9"/>
      <c r="D809" s="9"/>
      <c r="E809" s="9"/>
    </row>
    <row r="810" spans="1:5" x14ac:dyDescent="0.2">
      <c r="A810" s="50"/>
      <c r="B810" s="9"/>
      <c r="C810" s="9"/>
      <c r="D810" s="9"/>
      <c r="E810" s="9"/>
    </row>
    <row r="811" spans="1:5" x14ac:dyDescent="0.2">
      <c r="A811" s="50"/>
      <c r="B811" s="9"/>
      <c r="C811" s="9"/>
      <c r="D811" s="9"/>
      <c r="E811" s="9"/>
    </row>
    <row r="812" spans="1:5" x14ac:dyDescent="0.2">
      <c r="A812" s="50"/>
      <c r="B812" s="9"/>
      <c r="C812" s="9"/>
      <c r="D812" s="9"/>
      <c r="E812" s="9"/>
    </row>
    <row r="813" spans="1:5" x14ac:dyDescent="0.2">
      <c r="A813" s="50"/>
      <c r="B813" s="9"/>
      <c r="C813" s="9"/>
      <c r="D813" s="9"/>
      <c r="E813" s="9"/>
    </row>
    <row r="814" spans="1:5" x14ac:dyDescent="0.2">
      <c r="A814" s="50"/>
      <c r="B814" s="9"/>
      <c r="C814" s="9"/>
      <c r="D814" s="9"/>
      <c r="E814" s="9"/>
    </row>
    <row r="815" spans="1:5" x14ac:dyDescent="0.2">
      <c r="A815" s="50"/>
      <c r="B815" s="9"/>
      <c r="C815" s="9"/>
      <c r="D815" s="9"/>
      <c r="E815" s="9"/>
    </row>
    <row r="816" spans="1:5" x14ac:dyDescent="0.2">
      <c r="A816" s="50"/>
      <c r="B816" s="9"/>
      <c r="C816" s="9"/>
      <c r="D816" s="9"/>
      <c r="E816" s="9"/>
    </row>
    <row r="817" spans="1:5" x14ac:dyDescent="0.2">
      <c r="A817" s="50"/>
      <c r="B817" s="9"/>
      <c r="C817" s="9"/>
      <c r="D817" s="9"/>
      <c r="E817" s="9"/>
    </row>
    <row r="818" spans="1:5" x14ac:dyDescent="0.2">
      <c r="A818" s="50"/>
      <c r="B818" s="9"/>
      <c r="C818" s="9"/>
      <c r="D818" s="9"/>
      <c r="E818" s="9"/>
    </row>
    <row r="819" spans="1:5" x14ac:dyDescent="0.2">
      <c r="A819" s="50"/>
      <c r="B819" s="9"/>
      <c r="C819" s="9"/>
      <c r="D819" s="9"/>
      <c r="E819" s="9"/>
    </row>
    <row r="820" spans="1:5" x14ac:dyDescent="0.2">
      <c r="A820" s="50"/>
      <c r="B820" s="9"/>
      <c r="C820" s="9"/>
      <c r="D820" s="9"/>
      <c r="E820" s="9"/>
    </row>
    <row r="821" spans="1:5" x14ac:dyDescent="0.2">
      <c r="A821" s="50"/>
      <c r="B821" s="9"/>
      <c r="C821" s="9"/>
      <c r="D821" s="9"/>
      <c r="E821" s="9"/>
    </row>
    <row r="822" spans="1:5" x14ac:dyDescent="0.2">
      <c r="A822" s="50"/>
      <c r="B822" s="9"/>
      <c r="C822" s="9"/>
      <c r="D822" s="9"/>
      <c r="E822" s="9"/>
    </row>
    <row r="823" spans="1:5" x14ac:dyDescent="0.2">
      <c r="A823" s="50"/>
      <c r="B823" s="9"/>
      <c r="C823" s="9"/>
      <c r="D823" s="9"/>
      <c r="E823" s="9"/>
    </row>
    <row r="824" spans="1:5" x14ac:dyDescent="0.2">
      <c r="A824" s="50"/>
      <c r="B824" s="9"/>
      <c r="C824" s="9"/>
      <c r="D824" s="9"/>
      <c r="E824" s="9"/>
    </row>
    <row r="825" spans="1:5" x14ac:dyDescent="0.2">
      <c r="A825" s="50"/>
      <c r="B825" s="9"/>
      <c r="C825" s="9"/>
      <c r="D825" s="9"/>
      <c r="E825" s="9"/>
    </row>
    <row r="826" spans="1:5" x14ac:dyDescent="0.2">
      <c r="A826" s="50"/>
      <c r="B826" s="9"/>
      <c r="C826" s="9"/>
      <c r="D826" s="9"/>
      <c r="E826" s="9"/>
    </row>
    <row r="827" spans="1:5" x14ac:dyDescent="0.2">
      <c r="A827" s="50"/>
      <c r="B827" s="9"/>
      <c r="C827" s="9"/>
      <c r="D827" s="9"/>
      <c r="E827" s="9"/>
    </row>
    <row r="828" spans="1:5" x14ac:dyDescent="0.2">
      <c r="A828" s="50"/>
      <c r="B828" s="9"/>
      <c r="C828" s="9"/>
      <c r="D828" s="9"/>
      <c r="E828" s="9"/>
    </row>
    <row r="829" spans="1:5" x14ac:dyDescent="0.2">
      <c r="A829" s="50"/>
      <c r="B829" s="9"/>
      <c r="C829" s="9"/>
      <c r="D829" s="9"/>
      <c r="E829" s="9"/>
    </row>
    <row r="830" spans="1:5" x14ac:dyDescent="0.2">
      <c r="A830" s="50"/>
      <c r="B830" s="9"/>
      <c r="C830" s="9"/>
      <c r="D830" s="9"/>
      <c r="E830" s="9"/>
    </row>
    <row r="831" spans="1:5" x14ac:dyDescent="0.2">
      <c r="A831" s="50"/>
      <c r="B831" s="9"/>
      <c r="C831" s="9"/>
      <c r="D831" s="9"/>
      <c r="E831" s="9"/>
    </row>
    <row r="832" spans="1:5" x14ac:dyDescent="0.2">
      <c r="A832" s="50"/>
      <c r="B832" s="9"/>
      <c r="C832" s="9"/>
      <c r="D832" s="9"/>
      <c r="E832" s="9"/>
    </row>
    <row r="833" spans="1:5" x14ac:dyDescent="0.2">
      <c r="A833" s="50"/>
      <c r="B833" s="9"/>
      <c r="C833" s="9"/>
      <c r="D833" s="9"/>
      <c r="E833" s="9"/>
    </row>
    <row r="834" spans="1:5" x14ac:dyDescent="0.2">
      <c r="A834" s="50"/>
      <c r="B834" s="9"/>
      <c r="C834" s="9"/>
      <c r="D834" s="9"/>
      <c r="E834" s="9"/>
    </row>
    <row r="835" spans="1:5" x14ac:dyDescent="0.2">
      <c r="A835" s="50"/>
      <c r="B835" s="9"/>
      <c r="C835" s="9"/>
      <c r="D835" s="9"/>
      <c r="E835" s="9"/>
    </row>
    <row r="836" spans="1:5" x14ac:dyDescent="0.2">
      <c r="A836" s="50"/>
      <c r="B836" s="9"/>
      <c r="C836" s="9"/>
      <c r="D836" s="9"/>
      <c r="E836" s="9"/>
    </row>
    <row r="837" spans="1:5" x14ac:dyDescent="0.2">
      <c r="A837" s="50"/>
      <c r="B837" s="9"/>
      <c r="C837" s="9"/>
      <c r="D837" s="9"/>
      <c r="E837" s="9"/>
    </row>
    <row r="838" spans="1:5" x14ac:dyDescent="0.2">
      <c r="A838" s="50"/>
      <c r="B838" s="9"/>
      <c r="C838" s="9"/>
      <c r="D838" s="9"/>
      <c r="E838" s="9"/>
    </row>
    <row r="839" spans="1:5" x14ac:dyDescent="0.2">
      <c r="A839" s="50"/>
      <c r="B839" s="9"/>
      <c r="C839" s="9"/>
      <c r="D839" s="9"/>
      <c r="E839" s="9"/>
    </row>
    <row r="840" spans="1:5" x14ac:dyDescent="0.2">
      <c r="A840" s="50"/>
      <c r="B840" s="9"/>
      <c r="C840" s="9"/>
      <c r="D840" s="9"/>
      <c r="E840" s="9"/>
    </row>
    <row r="841" spans="1:5" x14ac:dyDescent="0.2">
      <c r="A841" s="50"/>
      <c r="B841" s="9"/>
      <c r="C841" s="9"/>
      <c r="D841" s="9"/>
      <c r="E841" s="9"/>
    </row>
    <row r="842" spans="1:5" x14ac:dyDescent="0.2">
      <c r="A842" s="50"/>
      <c r="B842" s="9"/>
      <c r="C842" s="9"/>
      <c r="D842" s="9"/>
      <c r="E842" s="9"/>
    </row>
    <row r="843" spans="1:5" x14ac:dyDescent="0.2">
      <c r="A843" s="50"/>
      <c r="B843" s="9"/>
      <c r="C843" s="9"/>
      <c r="D843" s="9"/>
      <c r="E843" s="9"/>
    </row>
    <row r="844" spans="1:5" x14ac:dyDescent="0.2">
      <c r="A844" s="50"/>
      <c r="B844" s="9"/>
      <c r="C844" s="9"/>
      <c r="D844" s="9"/>
      <c r="E844" s="9"/>
    </row>
    <row r="845" spans="1:5" x14ac:dyDescent="0.2">
      <c r="A845" s="50"/>
      <c r="B845" s="9"/>
      <c r="C845" s="9"/>
      <c r="D845" s="9"/>
      <c r="E845" s="9"/>
    </row>
    <row r="846" spans="1:5" x14ac:dyDescent="0.2">
      <c r="A846" s="50"/>
      <c r="B846" s="9"/>
      <c r="C846" s="9"/>
      <c r="D846" s="9"/>
      <c r="E846" s="9"/>
    </row>
    <row r="847" spans="1:5" x14ac:dyDescent="0.2">
      <c r="A847" s="50"/>
      <c r="B847" s="9"/>
      <c r="C847" s="9"/>
      <c r="D847" s="9"/>
      <c r="E847" s="9"/>
    </row>
    <row r="848" spans="1:5" x14ac:dyDescent="0.2">
      <c r="A848" s="50"/>
      <c r="B848" s="9"/>
      <c r="C848" s="9"/>
      <c r="D848" s="9"/>
      <c r="E848" s="9"/>
    </row>
    <row r="849" spans="1:5" x14ac:dyDescent="0.2">
      <c r="A849" s="50"/>
      <c r="B849" s="9"/>
      <c r="C849" s="9"/>
      <c r="D849" s="9"/>
      <c r="E849" s="9"/>
    </row>
    <row r="850" spans="1:5" x14ac:dyDescent="0.2">
      <c r="A850" s="50"/>
      <c r="B850" s="9"/>
      <c r="C850" s="9"/>
      <c r="D850" s="9"/>
      <c r="E850" s="9"/>
    </row>
    <row r="851" spans="1:5" x14ac:dyDescent="0.2">
      <c r="A851" s="50"/>
      <c r="B851" s="9"/>
      <c r="C851" s="9"/>
      <c r="D851" s="9"/>
      <c r="E851" s="9"/>
    </row>
    <row r="852" spans="1:5" x14ac:dyDescent="0.2">
      <c r="A852" s="50"/>
      <c r="B852" s="9"/>
      <c r="C852" s="9"/>
      <c r="D852" s="9"/>
      <c r="E852" s="9"/>
    </row>
    <row r="853" spans="1:5" x14ac:dyDescent="0.2">
      <c r="A853" s="50"/>
      <c r="B853" s="9"/>
      <c r="C853" s="9"/>
      <c r="D853" s="9"/>
      <c r="E853" s="9"/>
    </row>
    <row r="854" spans="1:5" x14ac:dyDescent="0.2">
      <c r="A854" s="50"/>
      <c r="B854" s="9"/>
      <c r="C854" s="9"/>
      <c r="D854" s="9"/>
      <c r="E854" s="9"/>
    </row>
    <row r="855" spans="1:5" x14ac:dyDescent="0.2">
      <c r="A855" s="50"/>
      <c r="B855" s="9"/>
      <c r="C855" s="9"/>
      <c r="D855" s="9"/>
      <c r="E855" s="9"/>
    </row>
    <row r="856" spans="1:5" x14ac:dyDescent="0.2">
      <c r="A856" s="50"/>
      <c r="B856" s="9"/>
      <c r="C856" s="9"/>
      <c r="D856" s="9"/>
      <c r="E856" s="9"/>
    </row>
    <row r="857" spans="1:5" x14ac:dyDescent="0.2">
      <c r="A857" s="50"/>
      <c r="B857" s="9"/>
      <c r="C857" s="9"/>
      <c r="D857" s="9"/>
      <c r="E857" s="9"/>
    </row>
    <row r="858" spans="1:5" x14ac:dyDescent="0.2">
      <c r="A858" s="50"/>
      <c r="B858" s="9"/>
      <c r="C858" s="9"/>
      <c r="D858" s="9"/>
      <c r="E858" s="9"/>
    </row>
    <row r="859" spans="1:5" x14ac:dyDescent="0.2">
      <c r="A859" s="50"/>
      <c r="B859" s="9"/>
      <c r="C859" s="9"/>
      <c r="D859" s="9"/>
      <c r="E859" s="9"/>
    </row>
    <row r="860" spans="1:5" x14ac:dyDescent="0.2">
      <c r="A860" s="50"/>
      <c r="B860" s="9"/>
      <c r="C860" s="9"/>
      <c r="D860" s="9"/>
      <c r="E860" s="9"/>
    </row>
    <row r="861" spans="1:5" x14ac:dyDescent="0.2">
      <c r="A861" s="50"/>
      <c r="B861" s="9"/>
      <c r="C861" s="9"/>
      <c r="D861" s="9"/>
      <c r="E861" s="9"/>
    </row>
    <row r="862" spans="1:5" x14ac:dyDescent="0.2">
      <c r="A862" s="50"/>
      <c r="B862" s="9"/>
      <c r="C862" s="9"/>
      <c r="D862" s="9"/>
      <c r="E862" s="9"/>
    </row>
    <row r="863" spans="1:5" x14ac:dyDescent="0.2">
      <c r="A863" s="50"/>
      <c r="B863" s="9"/>
      <c r="C863" s="9"/>
      <c r="D863" s="9"/>
      <c r="E863" s="9"/>
    </row>
    <row r="864" spans="1:5" x14ac:dyDescent="0.2">
      <c r="A864" s="50"/>
      <c r="B864" s="9"/>
      <c r="C864" s="9"/>
      <c r="D864" s="9"/>
      <c r="E864" s="9"/>
    </row>
    <row r="865" spans="1:5" x14ac:dyDescent="0.2">
      <c r="A865" s="50"/>
      <c r="B865" s="9"/>
      <c r="C865" s="9"/>
      <c r="D865" s="9"/>
      <c r="E865" s="9"/>
    </row>
    <row r="866" spans="1:5" x14ac:dyDescent="0.2">
      <c r="A866" s="50"/>
      <c r="B866" s="9"/>
      <c r="C866" s="9"/>
      <c r="D866" s="9"/>
      <c r="E866" s="9"/>
    </row>
    <row r="867" spans="1:5" x14ac:dyDescent="0.2">
      <c r="A867" s="50"/>
      <c r="B867" s="9"/>
      <c r="C867" s="9"/>
      <c r="D867" s="9"/>
      <c r="E867" s="9"/>
    </row>
    <row r="868" spans="1:5" x14ac:dyDescent="0.2">
      <c r="A868" s="50"/>
      <c r="B868" s="9"/>
      <c r="C868" s="9"/>
      <c r="D868" s="9"/>
      <c r="E868" s="9"/>
    </row>
    <row r="869" spans="1:5" x14ac:dyDescent="0.2">
      <c r="A869" s="50"/>
      <c r="B869" s="9"/>
      <c r="C869" s="9"/>
      <c r="D869" s="9"/>
      <c r="E869" s="9"/>
    </row>
    <row r="870" spans="1:5" x14ac:dyDescent="0.2">
      <c r="A870" s="50"/>
      <c r="B870" s="9"/>
      <c r="C870" s="9"/>
      <c r="D870" s="9"/>
      <c r="E870" s="9"/>
    </row>
    <row r="871" spans="1:5" x14ac:dyDescent="0.2">
      <c r="A871" s="50"/>
      <c r="B871" s="9"/>
      <c r="C871" s="9"/>
      <c r="D871" s="9"/>
      <c r="E871" s="9"/>
    </row>
    <row r="872" spans="1:5" x14ac:dyDescent="0.2">
      <c r="A872" s="50"/>
      <c r="B872" s="9"/>
      <c r="C872" s="9"/>
      <c r="D872" s="9"/>
      <c r="E872" s="9"/>
    </row>
    <row r="873" spans="1:5" x14ac:dyDescent="0.2">
      <c r="A873" s="50"/>
      <c r="B873" s="9"/>
      <c r="C873" s="9"/>
      <c r="D873" s="9"/>
      <c r="E873" s="9"/>
    </row>
    <row r="874" spans="1:5" x14ac:dyDescent="0.2">
      <c r="A874" s="50"/>
      <c r="B874" s="9"/>
      <c r="C874" s="9"/>
      <c r="D874" s="9"/>
      <c r="E874" s="9"/>
    </row>
    <row r="875" spans="1:5" x14ac:dyDescent="0.2">
      <c r="A875" s="50"/>
      <c r="B875" s="9"/>
      <c r="C875" s="9"/>
      <c r="D875" s="9"/>
      <c r="E875" s="9"/>
    </row>
    <row r="876" spans="1:5" x14ac:dyDescent="0.2">
      <c r="A876" s="50"/>
      <c r="B876" s="9"/>
      <c r="C876" s="9"/>
      <c r="D876" s="9"/>
      <c r="E876" s="9"/>
    </row>
    <row r="877" spans="1:5" x14ac:dyDescent="0.2">
      <c r="A877" s="50"/>
      <c r="B877" s="9"/>
      <c r="C877" s="9"/>
      <c r="D877" s="9"/>
      <c r="E877" s="9"/>
    </row>
    <row r="878" spans="1:5" x14ac:dyDescent="0.2">
      <c r="A878" s="50"/>
      <c r="B878" s="9"/>
      <c r="C878" s="9"/>
      <c r="D878" s="9"/>
      <c r="E878" s="9"/>
    </row>
    <row r="879" spans="1:5" x14ac:dyDescent="0.2">
      <c r="A879" s="50"/>
      <c r="B879" s="9"/>
      <c r="C879" s="9"/>
      <c r="D879" s="9"/>
      <c r="E879" s="9"/>
    </row>
    <row r="880" spans="1:5" x14ac:dyDescent="0.2">
      <c r="A880" s="50"/>
      <c r="B880" s="9"/>
      <c r="C880" s="9"/>
      <c r="D880" s="9"/>
      <c r="E880" s="9"/>
    </row>
    <row r="881" spans="1:5" x14ac:dyDescent="0.2">
      <c r="A881" s="50"/>
      <c r="B881" s="9"/>
      <c r="C881" s="9"/>
      <c r="D881" s="9"/>
      <c r="E881" s="9"/>
    </row>
    <row r="882" spans="1:5" x14ac:dyDescent="0.2">
      <c r="A882" s="50"/>
      <c r="B882" s="9"/>
      <c r="C882" s="9"/>
      <c r="D882" s="9"/>
      <c r="E882" s="9"/>
    </row>
    <row r="883" spans="1:5" x14ac:dyDescent="0.2">
      <c r="A883" s="50"/>
      <c r="B883" s="9"/>
      <c r="C883" s="9"/>
      <c r="D883" s="9"/>
      <c r="E883" s="9"/>
    </row>
    <row r="884" spans="1:5" x14ac:dyDescent="0.2">
      <c r="A884" s="50"/>
      <c r="B884" s="9"/>
      <c r="C884" s="9"/>
      <c r="D884" s="9"/>
      <c r="E884" s="9"/>
    </row>
    <row r="885" spans="1:5" x14ac:dyDescent="0.2">
      <c r="A885" s="50"/>
      <c r="B885" s="9"/>
      <c r="C885" s="9"/>
      <c r="D885" s="9"/>
      <c r="E885" s="9"/>
    </row>
    <row r="886" spans="1:5" x14ac:dyDescent="0.2">
      <c r="A886" s="50"/>
      <c r="B886" s="9"/>
      <c r="C886" s="9"/>
      <c r="D886" s="9"/>
      <c r="E886" s="9"/>
    </row>
    <row r="887" spans="1:5" x14ac:dyDescent="0.2">
      <c r="A887" s="50"/>
      <c r="B887" s="9"/>
      <c r="C887" s="9"/>
      <c r="D887" s="9"/>
      <c r="E887" s="9"/>
    </row>
    <row r="888" spans="1:5" x14ac:dyDescent="0.2">
      <c r="A888" s="50"/>
      <c r="B888" s="9"/>
      <c r="C888" s="9"/>
      <c r="D888" s="9"/>
      <c r="E888" s="9"/>
    </row>
    <row r="889" spans="1:5" x14ac:dyDescent="0.2">
      <c r="A889" s="50"/>
      <c r="B889" s="9"/>
      <c r="C889" s="9"/>
      <c r="D889" s="9"/>
      <c r="E889" s="9"/>
    </row>
    <row r="890" spans="1:5" x14ac:dyDescent="0.2">
      <c r="A890" s="50"/>
      <c r="B890" s="9"/>
      <c r="C890" s="9"/>
      <c r="D890" s="9"/>
      <c r="E890" s="9"/>
    </row>
    <row r="891" spans="1:5" x14ac:dyDescent="0.2">
      <c r="A891" s="50"/>
      <c r="B891" s="9"/>
      <c r="C891" s="9"/>
      <c r="D891" s="9"/>
      <c r="E891" s="9"/>
    </row>
    <row r="892" spans="1:5" x14ac:dyDescent="0.2">
      <c r="A892" s="50"/>
      <c r="B892" s="9"/>
      <c r="C892" s="9"/>
      <c r="D892" s="9"/>
      <c r="E892" s="9"/>
    </row>
    <row r="893" spans="1:5" x14ac:dyDescent="0.2">
      <c r="A893" s="50"/>
      <c r="B893" s="9"/>
      <c r="C893" s="9"/>
      <c r="D893" s="9"/>
      <c r="E893" s="9"/>
    </row>
    <row r="894" spans="1:5" x14ac:dyDescent="0.2">
      <c r="A894" s="50"/>
      <c r="B894" s="9"/>
      <c r="C894" s="9"/>
      <c r="D894" s="9"/>
      <c r="E894" s="9"/>
    </row>
    <row r="895" spans="1:5" x14ac:dyDescent="0.2">
      <c r="A895" s="50"/>
      <c r="B895" s="9"/>
      <c r="C895" s="9"/>
      <c r="D895" s="9"/>
      <c r="E895" s="9"/>
    </row>
    <row r="896" spans="1:5" x14ac:dyDescent="0.2">
      <c r="A896" s="50"/>
      <c r="B896" s="9"/>
      <c r="C896" s="9"/>
      <c r="D896" s="9"/>
      <c r="E896" s="9"/>
    </row>
    <row r="897" spans="1:5" x14ac:dyDescent="0.2">
      <c r="A897" s="50"/>
      <c r="B897" s="9"/>
      <c r="C897" s="9"/>
      <c r="D897" s="9"/>
      <c r="E897" s="9"/>
    </row>
    <row r="898" spans="1:5" x14ac:dyDescent="0.2">
      <c r="A898" s="50"/>
      <c r="B898" s="9"/>
      <c r="C898" s="9"/>
      <c r="D898" s="9"/>
      <c r="E898" s="9"/>
    </row>
    <row r="899" spans="1:5" x14ac:dyDescent="0.2">
      <c r="A899" s="50"/>
      <c r="B899" s="9"/>
      <c r="C899" s="9"/>
      <c r="D899" s="9"/>
      <c r="E899" s="9"/>
    </row>
    <row r="900" spans="1:5" x14ac:dyDescent="0.2">
      <c r="A900" s="50"/>
      <c r="B900" s="9"/>
      <c r="C900" s="9"/>
      <c r="D900" s="9"/>
      <c r="E900" s="9"/>
    </row>
    <row r="901" spans="1:5" x14ac:dyDescent="0.2">
      <c r="A901" s="50"/>
      <c r="B901" s="9"/>
      <c r="C901" s="9"/>
      <c r="D901" s="9"/>
      <c r="E901" s="9"/>
    </row>
    <row r="902" spans="1:5" x14ac:dyDescent="0.2">
      <c r="A902" s="50"/>
      <c r="B902" s="9"/>
      <c r="C902" s="9"/>
      <c r="D902" s="9"/>
      <c r="E902" s="9"/>
    </row>
    <row r="903" spans="1:5" x14ac:dyDescent="0.2">
      <c r="A903" s="50"/>
      <c r="B903" s="9"/>
      <c r="C903" s="9"/>
      <c r="D903" s="9"/>
      <c r="E903" s="9"/>
    </row>
    <row r="904" spans="1:5" x14ac:dyDescent="0.2">
      <c r="A904" s="50"/>
      <c r="B904" s="9"/>
      <c r="C904" s="9"/>
      <c r="D904" s="9"/>
      <c r="E904" s="9"/>
    </row>
    <row r="905" spans="1:5" x14ac:dyDescent="0.2">
      <c r="A905" s="50"/>
      <c r="B905" s="9"/>
      <c r="C905" s="9"/>
      <c r="D905" s="9"/>
      <c r="E905" s="9"/>
    </row>
    <row r="906" spans="1:5" x14ac:dyDescent="0.2">
      <c r="A906" s="50"/>
      <c r="B906" s="9"/>
      <c r="C906" s="9"/>
      <c r="D906" s="9"/>
      <c r="E906" s="9"/>
    </row>
    <row r="907" spans="1:5" x14ac:dyDescent="0.2">
      <c r="A907" s="50"/>
      <c r="B907" s="9"/>
      <c r="C907" s="9"/>
      <c r="D907" s="9"/>
      <c r="E907" s="9"/>
    </row>
    <row r="908" spans="1:5" x14ac:dyDescent="0.2">
      <c r="A908" s="50"/>
      <c r="B908" s="9"/>
      <c r="C908" s="9"/>
      <c r="D908" s="9"/>
      <c r="E908" s="9"/>
    </row>
    <row r="909" spans="1:5" x14ac:dyDescent="0.2">
      <c r="A909" s="50"/>
      <c r="B909" s="9"/>
      <c r="C909" s="9"/>
      <c r="D909" s="9"/>
      <c r="E909" s="9"/>
    </row>
    <row r="910" spans="1:5" x14ac:dyDescent="0.2">
      <c r="A910" s="50"/>
      <c r="B910" s="9"/>
      <c r="C910" s="9"/>
      <c r="D910" s="9"/>
      <c r="E910" s="9"/>
    </row>
    <row r="911" spans="1:5" x14ac:dyDescent="0.2">
      <c r="A911" s="50"/>
      <c r="B911" s="9"/>
      <c r="C911" s="9"/>
      <c r="D911" s="9"/>
      <c r="E911" s="9"/>
    </row>
    <row r="912" spans="1:5" x14ac:dyDescent="0.2">
      <c r="A912" s="50"/>
      <c r="B912" s="9"/>
      <c r="C912" s="9"/>
      <c r="D912" s="9"/>
      <c r="E912" s="9"/>
    </row>
    <row r="913" spans="1:5" x14ac:dyDescent="0.2">
      <c r="A913" s="50"/>
      <c r="B913" s="9"/>
      <c r="C913" s="9"/>
      <c r="D913" s="9"/>
      <c r="E913" s="9"/>
    </row>
    <row r="914" spans="1:5" x14ac:dyDescent="0.2">
      <c r="A914" s="50"/>
      <c r="B914" s="9"/>
      <c r="C914" s="9"/>
      <c r="D914" s="9"/>
      <c r="E914" s="9"/>
    </row>
    <row r="915" spans="1:5" x14ac:dyDescent="0.2">
      <c r="A915" s="50"/>
      <c r="B915" s="9"/>
      <c r="C915" s="9"/>
      <c r="D915" s="9"/>
      <c r="E915" s="9"/>
    </row>
    <row r="916" spans="1:5" x14ac:dyDescent="0.2">
      <c r="A916" s="50"/>
      <c r="B916" s="9"/>
      <c r="C916" s="9"/>
      <c r="D916" s="9"/>
      <c r="E916" s="9"/>
    </row>
    <row r="917" spans="1:5" x14ac:dyDescent="0.2">
      <c r="A917" s="50"/>
      <c r="B917" s="9"/>
      <c r="C917" s="9"/>
      <c r="D917" s="9"/>
      <c r="E917" s="9"/>
    </row>
    <row r="918" spans="1:5" x14ac:dyDescent="0.2">
      <c r="A918" s="50"/>
      <c r="B918" s="9"/>
      <c r="C918" s="9"/>
      <c r="D918" s="9"/>
      <c r="E918" s="9"/>
    </row>
    <row r="919" spans="1:5" x14ac:dyDescent="0.2">
      <c r="A919" s="50"/>
      <c r="B919" s="9"/>
      <c r="C919" s="9"/>
      <c r="D919" s="9"/>
      <c r="E919" s="9"/>
    </row>
    <row r="920" spans="1:5" x14ac:dyDescent="0.2">
      <c r="A920" s="50"/>
      <c r="B920" s="9"/>
      <c r="C920" s="9"/>
      <c r="D920" s="9"/>
      <c r="E920" s="9"/>
    </row>
    <row r="921" spans="1:5" x14ac:dyDescent="0.2">
      <c r="A921" s="50"/>
      <c r="B921" s="9"/>
      <c r="C921" s="9"/>
      <c r="D921" s="9"/>
      <c r="E921" s="9"/>
    </row>
    <row r="922" spans="1:5" x14ac:dyDescent="0.2">
      <c r="A922" s="50"/>
      <c r="B922" s="9"/>
      <c r="C922" s="9"/>
      <c r="D922" s="9"/>
      <c r="E922" s="9"/>
    </row>
    <row r="923" spans="1:5" x14ac:dyDescent="0.2">
      <c r="A923" s="50"/>
      <c r="B923" s="9"/>
      <c r="C923" s="9"/>
      <c r="D923" s="9"/>
      <c r="E923" s="9"/>
    </row>
    <row r="924" spans="1:5" x14ac:dyDescent="0.2">
      <c r="A924" s="50"/>
      <c r="B924" s="9"/>
      <c r="C924" s="9"/>
      <c r="D924" s="9"/>
      <c r="E924" s="9"/>
    </row>
    <row r="925" spans="1:5" x14ac:dyDescent="0.2">
      <c r="A925" s="50"/>
      <c r="B925" s="9"/>
      <c r="C925" s="9"/>
      <c r="D925" s="9"/>
      <c r="E925" s="9"/>
    </row>
    <row r="926" spans="1:5" x14ac:dyDescent="0.2">
      <c r="A926" s="50"/>
      <c r="B926" s="9"/>
      <c r="C926" s="9"/>
      <c r="D926" s="9"/>
      <c r="E926" s="9"/>
    </row>
    <row r="927" spans="1:5" x14ac:dyDescent="0.2">
      <c r="A927" s="50"/>
      <c r="B927" s="9"/>
      <c r="C927" s="9"/>
      <c r="D927" s="9"/>
      <c r="E927" s="9"/>
    </row>
    <row r="928" spans="1:5" x14ac:dyDescent="0.2">
      <c r="A928" s="50"/>
      <c r="B928" s="9"/>
      <c r="C928" s="9"/>
      <c r="D928" s="9"/>
      <c r="E928" s="9"/>
    </row>
    <row r="929" spans="1:5" x14ac:dyDescent="0.2">
      <c r="A929" s="50"/>
      <c r="B929" s="9"/>
      <c r="C929" s="9"/>
      <c r="D929" s="9"/>
      <c r="E929" s="9"/>
    </row>
    <row r="930" spans="1:5" x14ac:dyDescent="0.2">
      <c r="A930" s="50"/>
      <c r="B930" s="9"/>
      <c r="C930" s="9"/>
      <c r="D930" s="9"/>
      <c r="E930" s="9"/>
    </row>
    <row r="931" spans="1:5" x14ac:dyDescent="0.2">
      <c r="A931" s="50"/>
      <c r="B931" s="9"/>
      <c r="C931" s="9"/>
      <c r="D931" s="9"/>
      <c r="E931" s="9"/>
    </row>
    <row r="932" spans="1:5" x14ac:dyDescent="0.2">
      <c r="A932" s="50"/>
      <c r="B932" s="9"/>
      <c r="C932" s="9"/>
      <c r="D932" s="9"/>
      <c r="E932" s="9"/>
    </row>
    <row r="933" spans="1:5" x14ac:dyDescent="0.2">
      <c r="A933" s="50"/>
      <c r="B933" s="9"/>
      <c r="C933" s="9"/>
      <c r="D933" s="9"/>
      <c r="E933" s="9"/>
    </row>
    <row r="934" spans="1:5" x14ac:dyDescent="0.2">
      <c r="A934" s="50"/>
      <c r="B934" s="9"/>
      <c r="C934" s="9"/>
      <c r="D934" s="9"/>
      <c r="E934" s="9"/>
    </row>
    <row r="935" spans="1:5" x14ac:dyDescent="0.2">
      <c r="A935" s="50"/>
      <c r="B935" s="9"/>
      <c r="C935" s="9"/>
      <c r="D935" s="9"/>
      <c r="E935" s="9"/>
    </row>
    <row r="936" spans="1:5" x14ac:dyDescent="0.2">
      <c r="A936" s="50"/>
      <c r="B936" s="9"/>
      <c r="C936" s="9"/>
      <c r="D936" s="9"/>
      <c r="E936" s="9"/>
    </row>
    <row r="937" spans="1:5" x14ac:dyDescent="0.2">
      <c r="A937" s="50"/>
      <c r="B937" s="9"/>
      <c r="C937" s="9"/>
      <c r="D937" s="9"/>
      <c r="E937" s="9"/>
    </row>
  </sheetData>
  <autoFilter ref="A20:H780"/>
  <mergeCells count="15">
    <mergeCell ref="A12:H12"/>
    <mergeCell ref="A11:H11"/>
    <mergeCell ref="A10:H10"/>
    <mergeCell ref="A782:B782"/>
    <mergeCell ref="A19:H19"/>
    <mergeCell ref="A17:H17"/>
    <mergeCell ref="A14:H14"/>
    <mergeCell ref="A13:H13"/>
    <mergeCell ref="A6:H6"/>
    <mergeCell ref="A7:H7"/>
    <mergeCell ref="A1:H1"/>
    <mergeCell ref="A2:H2"/>
    <mergeCell ref="A3:H3"/>
    <mergeCell ref="A4:H4"/>
    <mergeCell ref="A5:H5"/>
  </mergeCells>
  <phoneticPr fontId="2" type="noConversion"/>
  <pageMargins left="0.59055118110236227" right="0.39370078740157483" top="0.39370078740157483" bottom="0.39370078740157483" header="0.39370078740157483" footer="0"/>
  <pageSetup paperSize="9" orientation="landscape" useFirstPageNumber="1" r:id="rId1"/>
  <headerFooter alignWithMargins="0">
    <oddFooter>&amp;C&amp;P</oddFooter>
  </headerFooter>
  <rowBreaks count="7" manualBreakCount="7">
    <brk id="32" max="7" man="1"/>
    <brk id="66" max="7" man="1"/>
    <brk id="239" max="7" man="1"/>
    <brk id="515" max="7" man="1"/>
    <brk id="546" max="7" man="1"/>
    <brk id="687" max="7" man="1"/>
    <brk id="719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769"/>
  <sheetViews>
    <sheetView view="pageBreakPreview" topLeftCell="A727" zoomScale="130" zoomScaleNormal="140" zoomScaleSheetLayoutView="130" workbookViewId="0">
      <selection activeCell="A10" sqref="A10:G10"/>
    </sheetView>
  </sheetViews>
  <sheetFormatPr defaultRowHeight="12.75" x14ac:dyDescent="0.2"/>
  <cols>
    <col min="1" max="1" width="75.42578125" style="2" customWidth="1"/>
    <col min="2" max="3" width="7.5703125" style="21" customWidth="1"/>
    <col min="4" max="4" width="13.42578125" style="21" customWidth="1"/>
    <col min="5" max="5" width="9.42578125" style="21" customWidth="1"/>
    <col min="6" max="6" width="14.42578125" style="31" customWidth="1"/>
    <col min="7" max="7" width="13.5703125" style="31" customWidth="1"/>
  </cols>
  <sheetData>
    <row r="1" spans="1:7" ht="15" x14ac:dyDescent="0.25">
      <c r="A1" s="314" t="s">
        <v>783</v>
      </c>
      <c r="B1" s="314"/>
      <c r="C1" s="314"/>
      <c r="D1" s="314"/>
      <c r="E1" s="314"/>
      <c r="F1" s="314"/>
      <c r="G1" s="314"/>
    </row>
    <row r="2" spans="1:7" ht="15" x14ac:dyDescent="0.25">
      <c r="A2" s="314" t="s">
        <v>850</v>
      </c>
      <c r="B2" s="314"/>
      <c r="C2" s="314"/>
      <c r="D2" s="314"/>
      <c r="E2" s="314"/>
      <c r="F2" s="314"/>
      <c r="G2" s="314"/>
    </row>
    <row r="3" spans="1:7" ht="15" x14ac:dyDescent="0.25">
      <c r="A3" s="314" t="s">
        <v>847</v>
      </c>
      <c r="B3" s="314"/>
      <c r="C3" s="314"/>
      <c r="D3" s="314"/>
      <c r="E3" s="314"/>
      <c r="F3" s="314"/>
      <c r="G3" s="314"/>
    </row>
    <row r="4" spans="1:7" ht="15" x14ac:dyDescent="0.25">
      <c r="A4" s="314" t="s">
        <v>726</v>
      </c>
      <c r="B4" s="314"/>
      <c r="C4" s="314"/>
      <c r="D4" s="314"/>
      <c r="E4" s="314"/>
      <c r="F4" s="314"/>
      <c r="G4" s="314"/>
    </row>
    <row r="5" spans="1:7" ht="15" x14ac:dyDescent="0.25">
      <c r="A5" s="314" t="s">
        <v>727</v>
      </c>
      <c r="B5" s="314"/>
      <c r="C5" s="314"/>
      <c r="D5" s="314"/>
      <c r="E5" s="314"/>
      <c r="F5" s="314"/>
      <c r="G5" s="314"/>
    </row>
    <row r="6" spans="1:7" ht="15" x14ac:dyDescent="0.25">
      <c r="A6" s="314" t="s">
        <v>730</v>
      </c>
      <c r="B6" s="314"/>
      <c r="C6" s="314"/>
      <c r="D6" s="314"/>
      <c r="E6" s="314"/>
      <c r="F6" s="314"/>
      <c r="G6" s="314"/>
    </row>
    <row r="7" spans="1:7" ht="15" x14ac:dyDescent="0.25">
      <c r="A7" s="314" t="s">
        <v>729</v>
      </c>
      <c r="B7" s="314"/>
      <c r="C7" s="314"/>
      <c r="D7" s="314"/>
      <c r="E7" s="314"/>
      <c r="F7" s="314"/>
      <c r="G7" s="314"/>
    </row>
    <row r="9" spans="1:7" ht="15" x14ac:dyDescent="0.25">
      <c r="A9" s="305" t="s">
        <v>840</v>
      </c>
      <c r="B9" s="305"/>
      <c r="C9" s="305"/>
      <c r="D9" s="305"/>
      <c r="E9" s="305"/>
      <c r="F9" s="305"/>
      <c r="G9" s="305"/>
    </row>
    <row r="10" spans="1:7" ht="15" x14ac:dyDescent="0.25">
      <c r="A10" s="305" t="s">
        <v>849</v>
      </c>
      <c r="B10" s="305"/>
      <c r="C10" s="305"/>
      <c r="D10" s="305"/>
      <c r="E10" s="305"/>
      <c r="F10" s="305"/>
      <c r="G10" s="305"/>
    </row>
    <row r="11" spans="1:7" ht="15" x14ac:dyDescent="0.25">
      <c r="A11" s="305" t="s">
        <v>725</v>
      </c>
      <c r="B11" s="305"/>
      <c r="C11" s="305"/>
      <c r="D11" s="305"/>
      <c r="E11" s="305"/>
      <c r="F11" s="305"/>
      <c r="G11" s="305"/>
    </row>
    <row r="12" spans="1:7" ht="15" x14ac:dyDescent="0.25">
      <c r="A12" s="305" t="s">
        <v>110</v>
      </c>
      <c r="B12" s="305"/>
      <c r="C12" s="305"/>
      <c r="D12" s="305"/>
      <c r="E12" s="305"/>
      <c r="F12" s="305"/>
      <c r="G12" s="305"/>
    </row>
    <row r="13" spans="1:7" ht="15" x14ac:dyDescent="0.25">
      <c r="A13" s="305" t="s">
        <v>537</v>
      </c>
      <c r="B13" s="305"/>
      <c r="C13" s="305"/>
      <c r="D13" s="305"/>
      <c r="E13" s="305"/>
      <c r="F13" s="305"/>
      <c r="G13" s="305"/>
    </row>
    <row r="14" spans="1:7" x14ac:dyDescent="0.2">
      <c r="A14" s="96"/>
      <c r="B14" s="91"/>
      <c r="C14" s="91"/>
      <c r="D14" s="91"/>
      <c r="E14" s="91"/>
      <c r="F14" s="92"/>
      <c r="G14" s="92"/>
    </row>
    <row r="15" spans="1:7" ht="15.75" x14ac:dyDescent="0.25">
      <c r="A15" s="236"/>
      <c r="B15" s="236"/>
      <c r="C15" s="236"/>
      <c r="D15" s="236"/>
      <c r="E15" s="236"/>
    </row>
    <row r="16" spans="1:7" ht="81" customHeight="1" x14ac:dyDescent="0.2">
      <c r="A16" s="322" t="s">
        <v>839</v>
      </c>
      <c r="B16" s="322"/>
      <c r="C16" s="322"/>
      <c r="D16" s="322"/>
      <c r="E16" s="322"/>
      <c r="F16" s="322"/>
      <c r="G16" s="322"/>
    </row>
    <row r="17" spans="1:7" ht="8.25" customHeight="1" x14ac:dyDescent="0.2">
      <c r="A17" s="95"/>
      <c r="B17" s="95"/>
      <c r="C17" s="95"/>
      <c r="D17" s="95"/>
      <c r="E17" s="95"/>
    </row>
    <row r="18" spans="1:7" x14ac:dyDescent="0.2">
      <c r="A18" s="321" t="s">
        <v>475</v>
      </c>
      <c r="B18" s="321"/>
      <c r="C18" s="321"/>
      <c r="D18" s="321"/>
      <c r="E18" s="321"/>
      <c r="F18" s="321"/>
      <c r="G18" s="321"/>
    </row>
    <row r="19" spans="1:7" ht="24" x14ac:dyDescent="0.2">
      <c r="A19" s="58" t="s">
        <v>111</v>
      </c>
      <c r="B19" s="58" t="s">
        <v>33</v>
      </c>
      <c r="C19" s="58" t="s">
        <v>32</v>
      </c>
      <c r="D19" s="58" t="s">
        <v>112</v>
      </c>
      <c r="E19" s="58" t="s">
        <v>405</v>
      </c>
      <c r="F19" s="58" t="s">
        <v>162</v>
      </c>
      <c r="G19" s="58" t="s">
        <v>162</v>
      </c>
    </row>
    <row r="20" spans="1:7" x14ac:dyDescent="0.2">
      <c r="A20" s="58"/>
      <c r="B20" s="58"/>
      <c r="C20" s="58"/>
      <c r="D20" s="58"/>
      <c r="E20" s="58"/>
      <c r="F20" s="263" t="s">
        <v>790</v>
      </c>
      <c r="G20" s="58" t="s">
        <v>791</v>
      </c>
    </row>
    <row r="21" spans="1:7" ht="15.75" x14ac:dyDescent="0.2">
      <c r="A21" s="61" t="s">
        <v>114</v>
      </c>
      <c r="B21" s="24"/>
      <c r="C21" s="24"/>
      <c r="D21" s="24"/>
      <c r="E21" s="24"/>
      <c r="F21" s="77">
        <f>F22+F173+F188+F295+F468+F592+F661+F696+F728+F744+F750</f>
        <v>4649341.9466399988</v>
      </c>
      <c r="G21" s="77">
        <f>G22+G173+G188+G295++G468+G592+G661+G696+G728+G744+G750</f>
        <v>4256858.7290000003</v>
      </c>
    </row>
    <row r="22" spans="1:7" x14ac:dyDescent="0.2">
      <c r="A22" s="173" t="s">
        <v>115</v>
      </c>
      <c r="B22" s="118" t="s">
        <v>76</v>
      </c>
      <c r="C22" s="118" t="s">
        <v>77</v>
      </c>
      <c r="D22" s="118"/>
      <c r="E22" s="118"/>
      <c r="F22" s="161">
        <f>F23+F30+F41+F58+F64+F85+F91</f>
        <v>298506.08</v>
      </c>
      <c r="G22" s="161">
        <f>G23+G30+G41+G58+G64+G85+G91</f>
        <v>298398.40000000002</v>
      </c>
    </row>
    <row r="23" spans="1:7" ht="24" x14ac:dyDescent="0.2">
      <c r="A23" s="117" t="s">
        <v>470</v>
      </c>
      <c r="B23" s="118" t="s">
        <v>76</v>
      </c>
      <c r="C23" s="118" t="s">
        <v>496</v>
      </c>
      <c r="D23" s="118"/>
      <c r="E23" s="118"/>
      <c r="F23" s="119">
        <f>F24</f>
        <v>2000</v>
      </c>
      <c r="G23" s="119">
        <f t="shared" ref="G23:G28" si="0">G24</f>
        <v>2000</v>
      </c>
    </row>
    <row r="24" spans="1:7" x14ac:dyDescent="0.2">
      <c r="A24" s="131" t="s">
        <v>34</v>
      </c>
      <c r="B24" s="132" t="s">
        <v>76</v>
      </c>
      <c r="C24" s="132" t="s">
        <v>496</v>
      </c>
      <c r="D24" s="132" t="s">
        <v>222</v>
      </c>
      <c r="E24" s="132"/>
      <c r="F24" s="133">
        <f t="shared" ref="F24:F28" si="1">F25</f>
        <v>2000</v>
      </c>
      <c r="G24" s="133">
        <f t="shared" si="0"/>
        <v>2000</v>
      </c>
    </row>
    <row r="25" spans="1:7" x14ac:dyDescent="0.2">
      <c r="A25" s="117" t="s">
        <v>108</v>
      </c>
      <c r="B25" s="118" t="s">
        <v>76</v>
      </c>
      <c r="C25" s="118" t="s">
        <v>496</v>
      </c>
      <c r="D25" s="118" t="s">
        <v>223</v>
      </c>
      <c r="E25" s="118"/>
      <c r="F25" s="119">
        <f t="shared" si="1"/>
        <v>2000</v>
      </c>
      <c r="G25" s="119">
        <f t="shared" si="0"/>
        <v>2000</v>
      </c>
    </row>
    <row r="26" spans="1:7" x14ac:dyDescent="0.2">
      <c r="A26" s="150" t="s">
        <v>312</v>
      </c>
      <c r="B26" s="146" t="s">
        <v>76</v>
      </c>
      <c r="C26" s="146" t="s">
        <v>496</v>
      </c>
      <c r="D26" s="146" t="s">
        <v>224</v>
      </c>
      <c r="E26" s="127"/>
      <c r="F26" s="151">
        <f t="shared" si="1"/>
        <v>2000</v>
      </c>
      <c r="G26" s="151">
        <f t="shared" si="0"/>
        <v>2000</v>
      </c>
    </row>
    <row r="27" spans="1:7" x14ac:dyDescent="0.2">
      <c r="A27" s="183" t="s">
        <v>30</v>
      </c>
      <c r="B27" s="184" t="s">
        <v>76</v>
      </c>
      <c r="C27" s="184" t="s">
        <v>496</v>
      </c>
      <c r="D27" s="184" t="s">
        <v>225</v>
      </c>
      <c r="E27" s="185"/>
      <c r="F27" s="119">
        <f>F28</f>
        <v>2000</v>
      </c>
      <c r="G27" s="119">
        <f>G28</f>
        <v>2000</v>
      </c>
    </row>
    <row r="28" spans="1:7" ht="36" x14ac:dyDescent="0.2">
      <c r="A28" s="126" t="s">
        <v>79</v>
      </c>
      <c r="B28" s="127" t="s">
        <v>76</v>
      </c>
      <c r="C28" s="127" t="s">
        <v>496</v>
      </c>
      <c r="D28" s="127" t="s">
        <v>226</v>
      </c>
      <c r="E28" s="127" t="s">
        <v>80</v>
      </c>
      <c r="F28" s="128">
        <f t="shared" si="1"/>
        <v>2000</v>
      </c>
      <c r="G28" s="128">
        <f t="shared" si="0"/>
        <v>2000</v>
      </c>
    </row>
    <row r="29" spans="1:7" x14ac:dyDescent="0.2">
      <c r="A29" s="126" t="s">
        <v>81</v>
      </c>
      <c r="B29" s="127" t="s">
        <v>76</v>
      </c>
      <c r="C29" s="127" t="s">
        <v>496</v>
      </c>
      <c r="D29" s="127" t="s">
        <v>226</v>
      </c>
      <c r="E29" s="127" t="s">
        <v>82</v>
      </c>
      <c r="F29" s="128">
        <v>2000</v>
      </c>
      <c r="G29" s="128">
        <v>2000</v>
      </c>
    </row>
    <row r="30" spans="1:7" ht="24" x14ac:dyDescent="0.2">
      <c r="A30" s="117" t="s">
        <v>313</v>
      </c>
      <c r="B30" s="118" t="s">
        <v>76</v>
      </c>
      <c r="C30" s="118" t="s">
        <v>488</v>
      </c>
      <c r="D30" s="118"/>
      <c r="E30" s="118"/>
      <c r="F30" s="119">
        <f>F31+F36</f>
        <v>24792</v>
      </c>
      <c r="G30" s="119">
        <f>G31+G36</f>
        <v>24792</v>
      </c>
    </row>
    <row r="31" spans="1:7" ht="24" x14ac:dyDescent="0.2">
      <c r="A31" s="131" t="s">
        <v>29</v>
      </c>
      <c r="B31" s="132" t="s">
        <v>76</v>
      </c>
      <c r="C31" s="132" t="s">
        <v>488</v>
      </c>
      <c r="D31" s="158" t="s">
        <v>227</v>
      </c>
      <c r="E31" s="154"/>
      <c r="F31" s="133">
        <f t="shared" ref="F31:G34" si="2">F32</f>
        <v>19762</v>
      </c>
      <c r="G31" s="133">
        <f t="shared" si="2"/>
        <v>19762</v>
      </c>
    </row>
    <row r="32" spans="1:7" x14ac:dyDescent="0.2">
      <c r="A32" s="117" t="s">
        <v>108</v>
      </c>
      <c r="B32" s="118" t="s">
        <v>76</v>
      </c>
      <c r="C32" s="118" t="s">
        <v>488</v>
      </c>
      <c r="D32" s="186" t="s">
        <v>138</v>
      </c>
      <c r="E32" s="157"/>
      <c r="F32" s="119">
        <f t="shared" si="2"/>
        <v>19762</v>
      </c>
      <c r="G32" s="119">
        <f t="shared" si="2"/>
        <v>19762</v>
      </c>
    </row>
    <row r="33" spans="1:7" x14ac:dyDescent="0.2">
      <c r="A33" s="183" t="s">
        <v>30</v>
      </c>
      <c r="B33" s="184" t="s">
        <v>76</v>
      </c>
      <c r="C33" s="184" t="s">
        <v>488</v>
      </c>
      <c r="D33" s="184" t="s">
        <v>231</v>
      </c>
      <c r="E33" s="185"/>
      <c r="F33" s="119">
        <f t="shared" si="2"/>
        <v>19762</v>
      </c>
      <c r="G33" s="119">
        <f t="shared" si="2"/>
        <v>19762</v>
      </c>
    </row>
    <row r="34" spans="1:7" ht="36" x14ac:dyDescent="0.2">
      <c r="A34" s="126" t="s">
        <v>79</v>
      </c>
      <c r="B34" s="127" t="s">
        <v>76</v>
      </c>
      <c r="C34" s="127" t="s">
        <v>488</v>
      </c>
      <c r="D34" s="127" t="s">
        <v>231</v>
      </c>
      <c r="E34" s="127" t="s">
        <v>80</v>
      </c>
      <c r="F34" s="128">
        <f t="shared" si="2"/>
        <v>19762</v>
      </c>
      <c r="G34" s="128">
        <f t="shared" si="2"/>
        <v>19762</v>
      </c>
    </row>
    <row r="35" spans="1:7" x14ac:dyDescent="0.2">
      <c r="A35" s="126" t="s">
        <v>81</v>
      </c>
      <c r="B35" s="127" t="s">
        <v>76</v>
      </c>
      <c r="C35" s="127" t="s">
        <v>488</v>
      </c>
      <c r="D35" s="127" t="s">
        <v>231</v>
      </c>
      <c r="E35" s="127" t="s">
        <v>82</v>
      </c>
      <c r="F35" s="128">
        <f>14550+50+4380+62+720</f>
        <v>19762</v>
      </c>
      <c r="G35" s="128">
        <f>14550+50+4380+62+720</f>
        <v>19762</v>
      </c>
    </row>
    <row r="36" spans="1:7" x14ac:dyDescent="0.2">
      <c r="A36" s="117" t="s">
        <v>143</v>
      </c>
      <c r="B36" s="118" t="s">
        <v>76</v>
      </c>
      <c r="C36" s="118" t="s">
        <v>488</v>
      </c>
      <c r="D36" s="118" t="s">
        <v>232</v>
      </c>
      <c r="E36" s="127"/>
      <c r="F36" s="119">
        <f>F37+F39</f>
        <v>5030</v>
      </c>
      <c r="G36" s="119">
        <f>G37+G39</f>
        <v>5030</v>
      </c>
    </row>
    <row r="37" spans="1:7" x14ac:dyDescent="0.2">
      <c r="A37" s="126" t="s">
        <v>303</v>
      </c>
      <c r="B37" s="127" t="s">
        <v>76</v>
      </c>
      <c r="C37" s="127" t="s">
        <v>488</v>
      </c>
      <c r="D37" s="127" t="s">
        <v>232</v>
      </c>
      <c r="E37" s="127" t="s">
        <v>84</v>
      </c>
      <c r="F37" s="128">
        <f>F38</f>
        <v>5005</v>
      </c>
      <c r="G37" s="128">
        <f>G38</f>
        <v>5005</v>
      </c>
    </row>
    <row r="38" spans="1:7" x14ac:dyDescent="0.2">
      <c r="A38" s="126" t="s">
        <v>85</v>
      </c>
      <c r="B38" s="127" t="s">
        <v>76</v>
      </c>
      <c r="C38" s="127" t="s">
        <v>488</v>
      </c>
      <c r="D38" s="127" t="s">
        <v>232</v>
      </c>
      <c r="E38" s="127" t="s">
        <v>86</v>
      </c>
      <c r="F38" s="128">
        <f>800+200+390+25+1950+1640</f>
        <v>5005</v>
      </c>
      <c r="G38" s="128">
        <f>800+200+390+25+1950+1640</f>
        <v>5005</v>
      </c>
    </row>
    <row r="39" spans="1:7" x14ac:dyDescent="0.2">
      <c r="A39" s="126" t="s">
        <v>87</v>
      </c>
      <c r="B39" s="127" t="s">
        <v>76</v>
      </c>
      <c r="C39" s="127" t="s">
        <v>488</v>
      </c>
      <c r="D39" s="127" t="s">
        <v>232</v>
      </c>
      <c r="E39" s="127" t="s">
        <v>88</v>
      </c>
      <c r="F39" s="128">
        <f>F40</f>
        <v>25</v>
      </c>
      <c r="G39" s="128">
        <f>G40</f>
        <v>25</v>
      </c>
    </row>
    <row r="40" spans="1:7" x14ac:dyDescent="0.2">
      <c r="A40" s="126" t="s">
        <v>519</v>
      </c>
      <c r="B40" s="127" t="s">
        <v>76</v>
      </c>
      <c r="C40" s="127" t="s">
        <v>488</v>
      </c>
      <c r="D40" s="127" t="s">
        <v>232</v>
      </c>
      <c r="E40" s="127" t="s">
        <v>89</v>
      </c>
      <c r="F40" s="128">
        <v>25</v>
      </c>
      <c r="G40" s="128">
        <v>25</v>
      </c>
    </row>
    <row r="41" spans="1:7" ht="24" x14ac:dyDescent="0.2">
      <c r="A41" s="173" t="s">
        <v>314</v>
      </c>
      <c r="B41" s="118" t="s">
        <v>76</v>
      </c>
      <c r="C41" s="118" t="s">
        <v>78</v>
      </c>
      <c r="D41" s="118"/>
      <c r="E41" s="118"/>
      <c r="F41" s="161">
        <f>F42+F48</f>
        <v>135285.99</v>
      </c>
      <c r="G41" s="161">
        <f>G42+G48</f>
        <v>135286</v>
      </c>
    </row>
    <row r="42" spans="1:7" x14ac:dyDescent="0.2">
      <c r="A42" s="152" t="s">
        <v>74</v>
      </c>
      <c r="B42" s="132" t="s">
        <v>76</v>
      </c>
      <c r="C42" s="132" t="s">
        <v>78</v>
      </c>
      <c r="D42" s="132" t="s">
        <v>213</v>
      </c>
      <c r="E42" s="132"/>
      <c r="F42" s="133">
        <f t="shared" ref="F42:G46" si="3">F43</f>
        <v>1870</v>
      </c>
      <c r="G42" s="133">
        <f t="shared" si="3"/>
        <v>1870</v>
      </c>
    </row>
    <row r="43" spans="1:7" x14ac:dyDescent="0.2">
      <c r="A43" s="134" t="s">
        <v>306</v>
      </c>
      <c r="B43" s="118" t="s">
        <v>76</v>
      </c>
      <c r="C43" s="118" t="s">
        <v>78</v>
      </c>
      <c r="D43" s="118" t="s">
        <v>214</v>
      </c>
      <c r="E43" s="118"/>
      <c r="F43" s="119">
        <f t="shared" si="3"/>
        <v>1870</v>
      </c>
      <c r="G43" s="119">
        <f t="shared" si="3"/>
        <v>1870</v>
      </c>
    </row>
    <row r="44" spans="1:7" ht="24" x14ac:dyDescent="0.2">
      <c r="A44" s="131" t="s">
        <v>315</v>
      </c>
      <c r="B44" s="132" t="s">
        <v>76</v>
      </c>
      <c r="C44" s="132" t="s">
        <v>78</v>
      </c>
      <c r="D44" s="132" t="s">
        <v>214</v>
      </c>
      <c r="E44" s="146"/>
      <c r="F44" s="133">
        <f t="shared" si="3"/>
        <v>1870</v>
      </c>
      <c r="G44" s="133">
        <f t="shared" si="3"/>
        <v>1870</v>
      </c>
    </row>
    <row r="45" spans="1:7" x14ac:dyDescent="0.2">
      <c r="A45" s="134" t="s">
        <v>305</v>
      </c>
      <c r="B45" s="118" t="s">
        <v>76</v>
      </c>
      <c r="C45" s="118" t="s">
        <v>78</v>
      </c>
      <c r="D45" s="118" t="s">
        <v>215</v>
      </c>
      <c r="E45" s="118"/>
      <c r="F45" s="119">
        <f t="shared" si="3"/>
        <v>1870</v>
      </c>
      <c r="G45" s="119">
        <f t="shared" si="3"/>
        <v>1870</v>
      </c>
    </row>
    <row r="46" spans="1:7" ht="36" x14ac:dyDescent="0.2">
      <c r="A46" s="126" t="s">
        <v>79</v>
      </c>
      <c r="B46" s="127" t="s">
        <v>76</v>
      </c>
      <c r="C46" s="127" t="s">
        <v>78</v>
      </c>
      <c r="D46" s="127" t="s">
        <v>215</v>
      </c>
      <c r="E46" s="127" t="s">
        <v>80</v>
      </c>
      <c r="F46" s="128">
        <f t="shared" si="3"/>
        <v>1870</v>
      </c>
      <c r="G46" s="128">
        <f t="shared" si="3"/>
        <v>1870</v>
      </c>
    </row>
    <row r="47" spans="1:7" x14ac:dyDescent="0.2">
      <c r="A47" s="126" t="s">
        <v>81</v>
      </c>
      <c r="B47" s="127" t="s">
        <v>76</v>
      </c>
      <c r="C47" s="127" t="s">
        <v>78</v>
      </c>
      <c r="D47" s="127" t="s">
        <v>215</v>
      </c>
      <c r="E47" s="127" t="s">
        <v>82</v>
      </c>
      <c r="F47" s="128">
        <v>1870</v>
      </c>
      <c r="G47" s="128">
        <v>1870</v>
      </c>
    </row>
    <row r="48" spans="1:7" x14ac:dyDescent="0.2">
      <c r="A48" s="152" t="s">
        <v>74</v>
      </c>
      <c r="B48" s="132" t="s">
        <v>76</v>
      </c>
      <c r="C48" s="132" t="s">
        <v>78</v>
      </c>
      <c r="D48" s="132" t="s">
        <v>216</v>
      </c>
      <c r="E48" s="132"/>
      <c r="F48" s="133">
        <f>F49</f>
        <v>133415.99</v>
      </c>
      <c r="G48" s="133">
        <f>G49</f>
        <v>133416</v>
      </c>
    </row>
    <row r="49" spans="1:7" x14ac:dyDescent="0.2">
      <c r="A49" s="134" t="s">
        <v>306</v>
      </c>
      <c r="B49" s="118" t="s">
        <v>76</v>
      </c>
      <c r="C49" s="118" t="s">
        <v>78</v>
      </c>
      <c r="D49" s="118" t="s">
        <v>217</v>
      </c>
      <c r="E49" s="132"/>
      <c r="F49" s="119">
        <f>F50+F53</f>
        <v>133415.99</v>
      </c>
      <c r="G49" s="119">
        <f>G50+G53</f>
        <v>133416</v>
      </c>
    </row>
    <row r="50" spans="1:7" x14ac:dyDescent="0.2">
      <c r="A50" s="134" t="s">
        <v>26</v>
      </c>
      <c r="B50" s="118" t="s">
        <v>76</v>
      </c>
      <c r="C50" s="118" t="s">
        <v>78</v>
      </c>
      <c r="D50" s="118" t="s">
        <v>218</v>
      </c>
      <c r="E50" s="118"/>
      <c r="F50" s="119">
        <f>F51</f>
        <v>109840</v>
      </c>
      <c r="G50" s="119">
        <f>G51</f>
        <v>109840</v>
      </c>
    </row>
    <row r="51" spans="1:7" ht="36" x14ac:dyDescent="0.2">
      <c r="A51" s="126" t="s">
        <v>79</v>
      </c>
      <c r="B51" s="127" t="s">
        <v>76</v>
      </c>
      <c r="C51" s="127" t="s">
        <v>78</v>
      </c>
      <c r="D51" s="127" t="s">
        <v>218</v>
      </c>
      <c r="E51" s="127" t="s">
        <v>80</v>
      </c>
      <c r="F51" s="128">
        <f>F52</f>
        <v>109840</v>
      </c>
      <c r="G51" s="128">
        <f>G52</f>
        <v>109840</v>
      </c>
    </row>
    <row r="52" spans="1:7" x14ac:dyDescent="0.2">
      <c r="A52" s="126" t="s">
        <v>81</v>
      </c>
      <c r="B52" s="127" t="s">
        <v>76</v>
      </c>
      <c r="C52" s="127" t="s">
        <v>78</v>
      </c>
      <c r="D52" s="127" t="s">
        <v>218</v>
      </c>
      <c r="E52" s="127" t="s">
        <v>82</v>
      </c>
      <c r="F52" s="128">
        <v>109840</v>
      </c>
      <c r="G52" s="128">
        <v>109840</v>
      </c>
    </row>
    <row r="53" spans="1:7" x14ac:dyDescent="0.2">
      <c r="A53" s="117" t="s">
        <v>83</v>
      </c>
      <c r="B53" s="118" t="s">
        <v>76</v>
      </c>
      <c r="C53" s="118" t="s">
        <v>78</v>
      </c>
      <c r="D53" s="118" t="s">
        <v>219</v>
      </c>
      <c r="E53" s="118"/>
      <c r="F53" s="119">
        <f>F54+F56</f>
        <v>23575.99</v>
      </c>
      <c r="G53" s="119">
        <f>G54+G56</f>
        <v>23576</v>
      </c>
    </row>
    <row r="54" spans="1:7" x14ac:dyDescent="0.2">
      <c r="A54" s="126" t="s">
        <v>303</v>
      </c>
      <c r="B54" s="127" t="s">
        <v>76</v>
      </c>
      <c r="C54" s="127" t="s">
        <v>78</v>
      </c>
      <c r="D54" s="127" t="s">
        <v>219</v>
      </c>
      <c r="E54" s="127" t="s">
        <v>84</v>
      </c>
      <c r="F54" s="128">
        <f>F55</f>
        <v>22744.99</v>
      </c>
      <c r="G54" s="128">
        <f>G55</f>
        <v>22745</v>
      </c>
    </row>
    <row r="55" spans="1:7" x14ac:dyDescent="0.2">
      <c r="A55" s="126" t="s">
        <v>85</v>
      </c>
      <c r="B55" s="127" t="s">
        <v>76</v>
      </c>
      <c r="C55" s="127" t="s">
        <v>78</v>
      </c>
      <c r="D55" s="127" t="s">
        <v>219</v>
      </c>
      <c r="E55" s="127" t="s">
        <v>86</v>
      </c>
      <c r="F55" s="128">
        <f>22745-0.01</f>
        <v>22744.99</v>
      </c>
      <c r="G55" s="128">
        <v>22745</v>
      </c>
    </row>
    <row r="56" spans="1:7" x14ac:dyDescent="0.2">
      <c r="A56" s="126" t="s">
        <v>87</v>
      </c>
      <c r="B56" s="127" t="s">
        <v>76</v>
      </c>
      <c r="C56" s="127" t="s">
        <v>78</v>
      </c>
      <c r="D56" s="127" t="s">
        <v>219</v>
      </c>
      <c r="E56" s="127" t="s">
        <v>88</v>
      </c>
      <c r="F56" s="128">
        <f>F57</f>
        <v>831</v>
      </c>
      <c r="G56" s="128">
        <f>G57</f>
        <v>831</v>
      </c>
    </row>
    <row r="57" spans="1:7" x14ac:dyDescent="0.2">
      <c r="A57" s="126" t="s">
        <v>519</v>
      </c>
      <c r="B57" s="127" t="s">
        <v>76</v>
      </c>
      <c r="C57" s="127" t="s">
        <v>78</v>
      </c>
      <c r="D57" s="127" t="s">
        <v>219</v>
      </c>
      <c r="E57" s="127" t="s">
        <v>89</v>
      </c>
      <c r="F57" s="128">
        <v>831</v>
      </c>
      <c r="G57" s="128">
        <v>831</v>
      </c>
    </row>
    <row r="58" spans="1:7" s="31" customFormat="1" x14ac:dyDescent="0.2">
      <c r="A58" s="117" t="s">
        <v>457</v>
      </c>
      <c r="B58" s="118" t="s">
        <v>76</v>
      </c>
      <c r="C58" s="118" t="s">
        <v>435</v>
      </c>
      <c r="D58" s="118"/>
      <c r="E58" s="118"/>
      <c r="F58" s="119">
        <f t="shared" ref="F58:G62" si="4">F59</f>
        <v>204.6</v>
      </c>
      <c r="G58" s="119">
        <f t="shared" si="4"/>
        <v>1063</v>
      </c>
    </row>
    <row r="59" spans="1:7" s="31" customFormat="1" x14ac:dyDescent="0.2">
      <c r="A59" s="152" t="s">
        <v>74</v>
      </c>
      <c r="B59" s="132" t="s">
        <v>76</v>
      </c>
      <c r="C59" s="132" t="s">
        <v>435</v>
      </c>
      <c r="D59" s="132" t="s">
        <v>216</v>
      </c>
      <c r="E59" s="127"/>
      <c r="F59" s="133">
        <f t="shared" si="4"/>
        <v>204.6</v>
      </c>
      <c r="G59" s="133">
        <f t="shared" si="4"/>
        <v>1063</v>
      </c>
    </row>
    <row r="60" spans="1:7" s="31" customFormat="1" x14ac:dyDescent="0.2">
      <c r="A60" s="134" t="s">
        <v>306</v>
      </c>
      <c r="B60" s="118" t="s">
        <v>76</v>
      </c>
      <c r="C60" s="118" t="s">
        <v>435</v>
      </c>
      <c r="D60" s="118" t="s">
        <v>217</v>
      </c>
      <c r="E60" s="127"/>
      <c r="F60" s="119">
        <f t="shared" si="4"/>
        <v>204.6</v>
      </c>
      <c r="G60" s="119">
        <f t="shared" si="4"/>
        <v>1063</v>
      </c>
    </row>
    <row r="61" spans="1:7" s="31" customFormat="1" ht="24" x14ac:dyDescent="0.2">
      <c r="A61" s="117" t="s">
        <v>460</v>
      </c>
      <c r="B61" s="118" t="s">
        <v>76</v>
      </c>
      <c r="C61" s="118" t="s">
        <v>435</v>
      </c>
      <c r="D61" s="118" t="s">
        <v>353</v>
      </c>
      <c r="E61" s="118"/>
      <c r="F61" s="119">
        <f t="shared" si="4"/>
        <v>204.6</v>
      </c>
      <c r="G61" s="119">
        <f t="shared" si="4"/>
        <v>1063</v>
      </c>
    </row>
    <row r="62" spans="1:7" s="31" customFormat="1" x14ac:dyDescent="0.2">
      <c r="A62" s="126" t="s">
        <v>303</v>
      </c>
      <c r="B62" s="127" t="s">
        <v>76</v>
      </c>
      <c r="C62" s="127" t="s">
        <v>435</v>
      </c>
      <c r="D62" s="127" t="s">
        <v>353</v>
      </c>
      <c r="E62" s="127" t="s">
        <v>84</v>
      </c>
      <c r="F62" s="128">
        <f t="shared" si="4"/>
        <v>204.6</v>
      </c>
      <c r="G62" s="128">
        <f t="shared" si="4"/>
        <v>1063</v>
      </c>
    </row>
    <row r="63" spans="1:7" s="31" customFormat="1" x14ac:dyDescent="0.2">
      <c r="A63" s="126" t="s">
        <v>85</v>
      </c>
      <c r="B63" s="127" t="s">
        <v>76</v>
      </c>
      <c r="C63" s="127" t="s">
        <v>435</v>
      </c>
      <c r="D63" s="127" t="s">
        <v>353</v>
      </c>
      <c r="E63" s="127" t="s">
        <v>86</v>
      </c>
      <c r="F63" s="128">
        <v>204.6</v>
      </c>
      <c r="G63" s="128">
        <v>1063</v>
      </c>
    </row>
    <row r="64" spans="1:7" ht="24" x14ac:dyDescent="0.2">
      <c r="A64" s="117" t="s">
        <v>317</v>
      </c>
      <c r="B64" s="118" t="s">
        <v>76</v>
      </c>
      <c r="C64" s="118" t="s">
        <v>304</v>
      </c>
      <c r="D64" s="118"/>
      <c r="E64" s="118"/>
      <c r="F64" s="119">
        <f>F65+F75</f>
        <v>31755.599999999999</v>
      </c>
      <c r="G64" s="119">
        <f>G65+G75</f>
        <v>31755.599999999999</v>
      </c>
    </row>
    <row r="65" spans="1:7" ht="24" x14ac:dyDescent="0.2">
      <c r="A65" s="152" t="s">
        <v>395</v>
      </c>
      <c r="B65" s="132" t="s">
        <v>76</v>
      </c>
      <c r="C65" s="132" t="s">
        <v>304</v>
      </c>
      <c r="D65" s="132" t="s">
        <v>234</v>
      </c>
      <c r="E65" s="146"/>
      <c r="F65" s="133">
        <f>F66</f>
        <v>15176</v>
      </c>
      <c r="G65" s="133">
        <f>G66</f>
        <v>15176</v>
      </c>
    </row>
    <row r="66" spans="1:7" x14ac:dyDescent="0.2">
      <c r="A66" s="134" t="s">
        <v>306</v>
      </c>
      <c r="B66" s="118" t="s">
        <v>76</v>
      </c>
      <c r="C66" s="118" t="s">
        <v>304</v>
      </c>
      <c r="D66" s="118" t="s">
        <v>235</v>
      </c>
      <c r="E66" s="118"/>
      <c r="F66" s="119">
        <f>F67+F70</f>
        <v>15176</v>
      </c>
      <c r="G66" s="119">
        <f>G67+G70</f>
        <v>15176</v>
      </c>
    </row>
    <row r="67" spans="1:7" ht="24" x14ac:dyDescent="0.2">
      <c r="A67" s="134" t="s">
        <v>37</v>
      </c>
      <c r="B67" s="118" t="s">
        <v>76</v>
      </c>
      <c r="C67" s="118" t="s">
        <v>304</v>
      </c>
      <c r="D67" s="118" t="s">
        <v>236</v>
      </c>
      <c r="E67" s="118"/>
      <c r="F67" s="119">
        <f>F68</f>
        <v>13120</v>
      </c>
      <c r="G67" s="119">
        <f>G68</f>
        <v>13120</v>
      </c>
    </row>
    <row r="68" spans="1:7" ht="36" x14ac:dyDescent="0.2">
      <c r="A68" s="126" t="s">
        <v>79</v>
      </c>
      <c r="B68" s="127" t="s">
        <v>76</v>
      </c>
      <c r="C68" s="127" t="s">
        <v>304</v>
      </c>
      <c r="D68" s="127" t="s">
        <v>236</v>
      </c>
      <c r="E68" s="127" t="s">
        <v>80</v>
      </c>
      <c r="F68" s="128">
        <f>F69</f>
        <v>13120</v>
      </c>
      <c r="G68" s="128">
        <f>G69</f>
        <v>13120</v>
      </c>
    </row>
    <row r="69" spans="1:7" x14ac:dyDescent="0.2">
      <c r="A69" s="126" t="s">
        <v>81</v>
      </c>
      <c r="B69" s="127" t="s">
        <v>76</v>
      </c>
      <c r="C69" s="127" t="s">
        <v>304</v>
      </c>
      <c r="D69" s="127" t="s">
        <v>236</v>
      </c>
      <c r="E69" s="127" t="s">
        <v>82</v>
      </c>
      <c r="F69" s="128">
        <f>10060+40+3000+20</f>
        <v>13120</v>
      </c>
      <c r="G69" s="128">
        <f>10060+40+3000+20</f>
        <v>13120</v>
      </c>
    </row>
    <row r="70" spans="1:7" ht="24" x14ac:dyDescent="0.2">
      <c r="A70" s="117" t="s">
        <v>38</v>
      </c>
      <c r="B70" s="118" t="s">
        <v>76</v>
      </c>
      <c r="C70" s="118" t="s">
        <v>304</v>
      </c>
      <c r="D70" s="118" t="s">
        <v>237</v>
      </c>
      <c r="E70" s="118"/>
      <c r="F70" s="119">
        <f>F71+F73</f>
        <v>2056</v>
      </c>
      <c r="G70" s="119">
        <f>G71+G73</f>
        <v>2056</v>
      </c>
    </row>
    <row r="71" spans="1:7" x14ac:dyDescent="0.2">
      <c r="A71" s="126" t="s">
        <v>303</v>
      </c>
      <c r="B71" s="127" t="s">
        <v>76</v>
      </c>
      <c r="C71" s="127" t="s">
        <v>304</v>
      </c>
      <c r="D71" s="127" t="s">
        <v>237</v>
      </c>
      <c r="E71" s="127" t="s">
        <v>84</v>
      </c>
      <c r="F71" s="128">
        <f>F72</f>
        <v>2018</v>
      </c>
      <c r="G71" s="128">
        <f>G72</f>
        <v>2018</v>
      </c>
    </row>
    <row r="72" spans="1:7" x14ac:dyDescent="0.2">
      <c r="A72" s="126" t="s">
        <v>85</v>
      </c>
      <c r="B72" s="127" t="s">
        <v>76</v>
      </c>
      <c r="C72" s="127" t="s">
        <v>304</v>
      </c>
      <c r="D72" s="127" t="s">
        <v>237</v>
      </c>
      <c r="E72" s="127" t="s">
        <v>86</v>
      </c>
      <c r="F72" s="128">
        <f>294+70+30+1008+70+50+496</f>
        <v>2018</v>
      </c>
      <c r="G72" s="128">
        <f>294+70+30+1008+70+50+496</f>
        <v>2018</v>
      </c>
    </row>
    <row r="73" spans="1:7" x14ac:dyDescent="0.2">
      <c r="A73" s="126" t="s">
        <v>87</v>
      </c>
      <c r="B73" s="127" t="s">
        <v>76</v>
      </c>
      <c r="C73" s="127" t="s">
        <v>304</v>
      </c>
      <c r="D73" s="127" t="s">
        <v>237</v>
      </c>
      <c r="E73" s="127" t="s">
        <v>88</v>
      </c>
      <c r="F73" s="128">
        <f>F74</f>
        <v>38</v>
      </c>
      <c r="G73" s="128">
        <f>G74</f>
        <v>38</v>
      </c>
    </row>
    <row r="74" spans="1:7" x14ac:dyDescent="0.2">
      <c r="A74" s="126" t="s">
        <v>519</v>
      </c>
      <c r="B74" s="127" t="s">
        <v>76</v>
      </c>
      <c r="C74" s="127" t="s">
        <v>304</v>
      </c>
      <c r="D74" s="127" t="s">
        <v>237</v>
      </c>
      <c r="E74" s="127" t="s">
        <v>89</v>
      </c>
      <c r="F74" s="128">
        <v>38</v>
      </c>
      <c r="G74" s="128">
        <v>38</v>
      </c>
    </row>
    <row r="75" spans="1:7" ht="24" x14ac:dyDescent="0.2">
      <c r="A75" s="152" t="s">
        <v>328</v>
      </c>
      <c r="B75" s="132" t="s">
        <v>76</v>
      </c>
      <c r="C75" s="132" t="s">
        <v>304</v>
      </c>
      <c r="D75" s="132" t="s">
        <v>216</v>
      </c>
      <c r="E75" s="132"/>
      <c r="F75" s="133">
        <f>F76</f>
        <v>16579.599999999999</v>
      </c>
      <c r="G75" s="133">
        <f>G76</f>
        <v>16579.599999999999</v>
      </c>
    </row>
    <row r="76" spans="1:7" x14ac:dyDescent="0.2">
      <c r="A76" s="134" t="s">
        <v>306</v>
      </c>
      <c r="B76" s="118" t="s">
        <v>76</v>
      </c>
      <c r="C76" s="118" t="s">
        <v>304</v>
      </c>
      <c r="D76" s="118" t="s">
        <v>217</v>
      </c>
      <c r="E76" s="118"/>
      <c r="F76" s="119">
        <f>F77+F80</f>
        <v>16579.599999999999</v>
      </c>
      <c r="G76" s="119">
        <f>G77+G80</f>
        <v>16579.599999999999</v>
      </c>
    </row>
    <row r="77" spans="1:7" x14ac:dyDescent="0.2">
      <c r="A77" s="134" t="s">
        <v>326</v>
      </c>
      <c r="B77" s="118" t="s">
        <v>76</v>
      </c>
      <c r="C77" s="118" t="s">
        <v>304</v>
      </c>
      <c r="D77" s="118" t="s">
        <v>218</v>
      </c>
      <c r="E77" s="118"/>
      <c r="F77" s="175">
        <f>F78</f>
        <v>13720</v>
      </c>
      <c r="G77" s="175">
        <f>G78</f>
        <v>13720</v>
      </c>
    </row>
    <row r="78" spans="1:7" ht="36" x14ac:dyDescent="0.2">
      <c r="A78" s="126" t="s">
        <v>79</v>
      </c>
      <c r="B78" s="127" t="s">
        <v>76</v>
      </c>
      <c r="C78" s="127" t="s">
        <v>304</v>
      </c>
      <c r="D78" s="127" t="s">
        <v>218</v>
      </c>
      <c r="E78" s="127" t="s">
        <v>80</v>
      </c>
      <c r="F78" s="128">
        <f>F79</f>
        <v>13720</v>
      </c>
      <c r="G78" s="128">
        <f>G79</f>
        <v>13720</v>
      </c>
    </row>
    <row r="79" spans="1:7" x14ac:dyDescent="0.2">
      <c r="A79" s="126" t="s">
        <v>81</v>
      </c>
      <c r="B79" s="127" t="s">
        <v>76</v>
      </c>
      <c r="C79" s="127" t="s">
        <v>304</v>
      </c>
      <c r="D79" s="127" t="s">
        <v>218</v>
      </c>
      <c r="E79" s="127" t="s">
        <v>82</v>
      </c>
      <c r="F79" s="128">
        <v>13720</v>
      </c>
      <c r="G79" s="128">
        <v>13720</v>
      </c>
    </row>
    <row r="80" spans="1:7" x14ac:dyDescent="0.2">
      <c r="A80" s="117" t="s">
        <v>327</v>
      </c>
      <c r="B80" s="118" t="s">
        <v>76</v>
      </c>
      <c r="C80" s="118" t="s">
        <v>304</v>
      </c>
      <c r="D80" s="118" t="s">
        <v>219</v>
      </c>
      <c r="E80" s="118"/>
      <c r="F80" s="119">
        <f>F81+F83</f>
        <v>2859.6</v>
      </c>
      <c r="G80" s="119">
        <f>G81+G83</f>
        <v>2859.6</v>
      </c>
    </row>
    <row r="81" spans="1:7" x14ac:dyDescent="0.2">
      <c r="A81" s="126" t="s">
        <v>303</v>
      </c>
      <c r="B81" s="127" t="s">
        <v>76</v>
      </c>
      <c r="C81" s="127" t="s">
        <v>304</v>
      </c>
      <c r="D81" s="127" t="s">
        <v>219</v>
      </c>
      <c r="E81" s="127" t="s">
        <v>84</v>
      </c>
      <c r="F81" s="128">
        <f>F82</f>
        <v>2854.6</v>
      </c>
      <c r="G81" s="128">
        <f>G82</f>
        <v>2854.6</v>
      </c>
    </row>
    <row r="82" spans="1:7" x14ac:dyDescent="0.2">
      <c r="A82" s="126" t="s">
        <v>85</v>
      </c>
      <c r="B82" s="127" t="s">
        <v>76</v>
      </c>
      <c r="C82" s="127" t="s">
        <v>304</v>
      </c>
      <c r="D82" s="127" t="s">
        <v>219</v>
      </c>
      <c r="E82" s="127" t="s">
        <v>86</v>
      </c>
      <c r="F82" s="128">
        <v>2854.6</v>
      </c>
      <c r="G82" s="128">
        <v>2854.6</v>
      </c>
    </row>
    <row r="83" spans="1:7" x14ac:dyDescent="0.2">
      <c r="A83" s="126" t="s">
        <v>87</v>
      </c>
      <c r="B83" s="127" t="s">
        <v>76</v>
      </c>
      <c r="C83" s="127" t="s">
        <v>304</v>
      </c>
      <c r="D83" s="127" t="s">
        <v>219</v>
      </c>
      <c r="E83" s="127" t="s">
        <v>88</v>
      </c>
      <c r="F83" s="128">
        <f>F84</f>
        <v>5</v>
      </c>
      <c r="G83" s="128">
        <f>G84</f>
        <v>5</v>
      </c>
    </row>
    <row r="84" spans="1:7" x14ac:dyDescent="0.2">
      <c r="A84" s="126" t="s">
        <v>519</v>
      </c>
      <c r="B84" s="127" t="s">
        <v>76</v>
      </c>
      <c r="C84" s="127" t="s">
        <v>304</v>
      </c>
      <c r="D84" s="127" t="s">
        <v>219</v>
      </c>
      <c r="E84" s="127" t="s">
        <v>89</v>
      </c>
      <c r="F84" s="128">
        <v>5</v>
      </c>
      <c r="G84" s="128">
        <v>5</v>
      </c>
    </row>
    <row r="85" spans="1:7" x14ac:dyDescent="0.2">
      <c r="A85" s="117" t="s">
        <v>319</v>
      </c>
      <c r="B85" s="118" t="s">
        <v>76</v>
      </c>
      <c r="C85" s="118" t="s">
        <v>90</v>
      </c>
      <c r="D85" s="118"/>
      <c r="E85" s="118"/>
      <c r="F85" s="119">
        <f t="shared" ref="F85:G89" si="5">F86</f>
        <v>3000</v>
      </c>
      <c r="G85" s="119">
        <f t="shared" si="5"/>
        <v>3000</v>
      </c>
    </row>
    <row r="86" spans="1:7" x14ac:dyDescent="0.2">
      <c r="A86" s="152" t="s">
        <v>74</v>
      </c>
      <c r="B86" s="132" t="s">
        <v>76</v>
      </c>
      <c r="C86" s="132" t="s">
        <v>90</v>
      </c>
      <c r="D86" s="132" t="s">
        <v>216</v>
      </c>
      <c r="E86" s="132"/>
      <c r="F86" s="133">
        <f t="shared" si="5"/>
        <v>3000</v>
      </c>
      <c r="G86" s="133">
        <f t="shared" si="5"/>
        <v>3000</v>
      </c>
    </row>
    <row r="87" spans="1:7" x14ac:dyDescent="0.2">
      <c r="A87" s="134" t="s">
        <v>306</v>
      </c>
      <c r="B87" s="118" t="s">
        <v>76</v>
      </c>
      <c r="C87" s="118" t="s">
        <v>90</v>
      </c>
      <c r="D87" s="118" t="s">
        <v>217</v>
      </c>
      <c r="E87" s="118"/>
      <c r="F87" s="119">
        <f t="shared" si="5"/>
        <v>3000</v>
      </c>
      <c r="G87" s="119">
        <f t="shared" si="5"/>
        <v>3000</v>
      </c>
    </row>
    <row r="88" spans="1:7" x14ac:dyDescent="0.2">
      <c r="A88" s="126" t="s">
        <v>91</v>
      </c>
      <c r="B88" s="127" t="s">
        <v>76</v>
      </c>
      <c r="C88" s="127" t="s">
        <v>90</v>
      </c>
      <c r="D88" s="127" t="s">
        <v>323</v>
      </c>
      <c r="E88" s="127"/>
      <c r="F88" s="128">
        <f t="shared" si="5"/>
        <v>3000</v>
      </c>
      <c r="G88" s="128">
        <f t="shared" si="5"/>
        <v>3000</v>
      </c>
    </row>
    <row r="89" spans="1:7" x14ac:dyDescent="0.2">
      <c r="A89" s="126" t="s">
        <v>87</v>
      </c>
      <c r="B89" s="127" t="s">
        <v>76</v>
      </c>
      <c r="C89" s="127" t="s">
        <v>90</v>
      </c>
      <c r="D89" s="127" t="s">
        <v>323</v>
      </c>
      <c r="E89" s="127" t="s">
        <v>88</v>
      </c>
      <c r="F89" s="128">
        <f t="shared" si="5"/>
        <v>3000</v>
      </c>
      <c r="G89" s="128">
        <f t="shared" si="5"/>
        <v>3000</v>
      </c>
    </row>
    <row r="90" spans="1:7" x14ac:dyDescent="0.2">
      <c r="A90" s="126" t="s">
        <v>92</v>
      </c>
      <c r="B90" s="127" t="s">
        <v>76</v>
      </c>
      <c r="C90" s="127" t="s">
        <v>90</v>
      </c>
      <c r="D90" s="127" t="s">
        <v>323</v>
      </c>
      <c r="E90" s="127" t="s">
        <v>440</v>
      </c>
      <c r="F90" s="128">
        <v>3000</v>
      </c>
      <c r="G90" s="128">
        <v>3000</v>
      </c>
    </row>
    <row r="91" spans="1:7" x14ac:dyDescent="0.2">
      <c r="A91" s="117" t="s">
        <v>320</v>
      </c>
      <c r="B91" s="118" t="s">
        <v>76</v>
      </c>
      <c r="C91" s="118" t="s">
        <v>93</v>
      </c>
      <c r="D91" s="118"/>
      <c r="E91" s="118"/>
      <c r="F91" s="119">
        <f>F92+F129+F134</f>
        <v>101467.89</v>
      </c>
      <c r="G91" s="119">
        <f>G92+G129+G134</f>
        <v>100501.8</v>
      </c>
    </row>
    <row r="92" spans="1:7" ht="27" x14ac:dyDescent="0.2">
      <c r="A92" s="130" t="s">
        <v>549</v>
      </c>
      <c r="B92" s="121" t="s">
        <v>76</v>
      </c>
      <c r="C92" s="121" t="s">
        <v>93</v>
      </c>
      <c r="D92" s="153" t="s">
        <v>220</v>
      </c>
      <c r="E92" s="154"/>
      <c r="F92" s="122">
        <f>F93+F106+F122</f>
        <v>37676.89</v>
      </c>
      <c r="G92" s="122">
        <f>G93+G106+G122</f>
        <v>36710.800000000003</v>
      </c>
    </row>
    <row r="93" spans="1:7" ht="27" x14ac:dyDescent="0.2">
      <c r="A93" s="155" t="s">
        <v>550</v>
      </c>
      <c r="B93" s="121" t="s">
        <v>76</v>
      </c>
      <c r="C93" s="121" t="s">
        <v>93</v>
      </c>
      <c r="D93" s="156" t="s">
        <v>178</v>
      </c>
      <c r="E93" s="154"/>
      <c r="F93" s="122">
        <f>F94+F97+F100+F103</f>
        <v>26682</v>
      </c>
      <c r="G93" s="122">
        <f>G94+G97+G100+G103</f>
        <v>26912</v>
      </c>
    </row>
    <row r="94" spans="1:7" ht="24" x14ac:dyDescent="0.2">
      <c r="A94" s="148" t="s">
        <v>802</v>
      </c>
      <c r="B94" s="118" t="s">
        <v>76</v>
      </c>
      <c r="C94" s="118" t="s">
        <v>93</v>
      </c>
      <c r="D94" s="149" t="s">
        <v>803</v>
      </c>
      <c r="E94" s="157"/>
      <c r="F94" s="141">
        <f>F95</f>
        <v>300</v>
      </c>
      <c r="G94" s="141">
        <f>G95</f>
        <v>330</v>
      </c>
    </row>
    <row r="95" spans="1:7" x14ac:dyDescent="0.2">
      <c r="A95" s="126" t="s">
        <v>303</v>
      </c>
      <c r="B95" s="127" t="s">
        <v>76</v>
      </c>
      <c r="C95" s="127" t="s">
        <v>93</v>
      </c>
      <c r="D95" s="137" t="s">
        <v>803</v>
      </c>
      <c r="E95" s="144">
        <v>200</v>
      </c>
      <c r="F95" s="142">
        <f>F96</f>
        <v>300</v>
      </c>
      <c r="G95" s="142">
        <f>G96</f>
        <v>330</v>
      </c>
    </row>
    <row r="96" spans="1:7" x14ac:dyDescent="0.2">
      <c r="A96" s="126" t="s">
        <v>85</v>
      </c>
      <c r="B96" s="127" t="s">
        <v>76</v>
      </c>
      <c r="C96" s="127" t="s">
        <v>93</v>
      </c>
      <c r="D96" s="137" t="s">
        <v>803</v>
      </c>
      <c r="E96" s="144">
        <v>240</v>
      </c>
      <c r="F96" s="142">
        <v>300</v>
      </c>
      <c r="G96" s="142">
        <v>330</v>
      </c>
    </row>
    <row r="97" spans="1:7" ht="24" x14ac:dyDescent="0.2">
      <c r="A97" s="117" t="s">
        <v>551</v>
      </c>
      <c r="B97" s="118" t="s">
        <v>76</v>
      </c>
      <c r="C97" s="118" t="s">
        <v>93</v>
      </c>
      <c r="D97" s="149" t="s">
        <v>130</v>
      </c>
      <c r="E97" s="157"/>
      <c r="F97" s="141">
        <f>F98</f>
        <v>7140</v>
      </c>
      <c r="G97" s="141">
        <f>G98</f>
        <v>7140</v>
      </c>
    </row>
    <row r="98" spans="1:7" x14ac:dyDescent="0.2">
      <c r="A98" s="126" t="s">
        <v>303</v>
      </c>
      <c r="B98" s="127" t="s">
        <v>76</v>
      </c>
      <c r="C98" s="127" t="s">
        <v>93</v>
      </c>
      <c r="D98" s="137" t="s">
        <v>130</v>
      </c>
      <c r="E98" s="144">
        <v>200</v>
      </c>
      <c r="F98" s="142">
        <f>F99</f>
        <v>7140</v>
      </c>
      <c r="G98" s="142">
        <f>G99</f>
        <v>7140</v>
      </c>
    </row>
    <row r="99" spans="1:7" x14ac:dyDescent="0.2">
      <c r="A99" s="126" t="s">
        <v>85</v>
      </c>
      <c r="B99" s="127" t="s">
        <v>76</v>
      </c>
      <c r="C99" s="127" t="s">
        <v>93</v>
      </c>
      <c r="D99" s="137" t="s">
        <v>130</v>
      </c>
      <c r="E99" s="144">
        <v>240</v>
      </c>
      <c r="F99" s="142">
        <v>7140</v>
      </c>
      <c r="G99" s="142">
        <v>7140</v>
      </c>
    </row>
    <row r="100" spans="1:7" ht="24" x14ac:dyDescent="0.2">
      <c r="A100" s="117" t="s">
        <v>552</v>
      </c>
      <c r="B100" s="118" t="s">
        <v>76</v>
      </c>
      <c r="C100" s="118" t="s">
        <v>93</v>
      </c>
      <c r="D100" s="149" t="s">
        <v>553</v>
      </c>
      <c r="E100" s="157"/>
      <c r="F100" s="141">
        <f>F101</f>
        <v>18242</v>
      </c>
      <c r="G100" s="141">
        <f>G101</f>
        <v>18242</v>
      </c>
    </row>
    <row r="101" spans="1:7" x14ac:dyDescent="0.2">
      <c r="A101" s="126" t="s">
        <v>303</v>
      </c>
      <c r="B101" s="127" t="s">
        <v>76</v>
      </c>
      <c r="C101" s="127" t="s">
        <v>93</v>
      </c>
      <c r="D101" s="137" t="s">
        <v>553</v>
      </c>
      <c r="E101" s="144">
        <v>200</v>
      </c>
      <c r="F101" s="142">
        <f>F102</f>
        <v>18242</v>
      </c>
      <c r="G101" s="142">
        <f>G102</f>
        <v>18242</v>
      </c>
    </row>
    <row r="102" spans="1:7" x14ac:dyDescent="0.2">
      <c r="A102" s="126" t="s">
        <v>85</v>
      </c>
      <c r="B102" s="127" t="s">
        <v>76</v>
      </c>
      <c r="C102" s="127" t="s">
        <v>93</v>
      </c>
      <c r="D102" s="137" t="s">
        <v>553</v>
      </c>
      <c r="E102" s="144">
        <v>240</v>
      </c>
      <c r="F102" s="142">
        <v>18242</v>
      </c>
      <c r="G102" s="142">
        <v>18242</v>
      </c>
    </row>
    <row r="103" spans="1:7" ht="24" x14ac:dyDescent="0.2">
      <c r="A103" s="117" t="s">
        <v>804</v>
      </c>
      <c r="B103" s="118" t="s">
        <v>76</v>
      </c>
      <c r="C103" s="118" t="s">
        <v>93</v>
      </c>
      <c r="D103" s="149" t="s">
        <v>805</v>
      </c>
      <c r="E103" s="157"/>
      <c r="F103" s="141">
        <f>F104</f>
        <v>1000</v>
      </c>
      <c r="G103" s="141">
        <f>G104</f>
        <v>1200</v>
      </c>
    </row>
    <row r="104" spans="1:7" x14ac:dyDescent="0.2">
      <c r="A104" s="126" t="s">
        <v>303</v>
      </c>
      <c r="B104" s="127" t="s">
        <v>76</v>
      </c>
      <c r="C104" s="127" t="s">
        <v>93</v>
      </c>
      <c r="D104" s="137" t="s">
        <v>805</v>
      </c>
      <c r="E104" s="144">
        <v>200</v>
      </c>
      <c r="F104" s="142">
        <f>F105</f>
        <v>1000</v>
      </c>
      <c r="G104" s="142">
        <f>G105</f>
        <v>1200</v>
      </c>
    </row>
    <row r="105" spans="1:7" x14ac:dyDescent="0.2">
      <c r="A105" s="126" t="s">
        <v>85</v>
      </c>
      <c r="B105" s="127" t="s">
        <v>76</v>
      </c>
      <c r="C105" s="127" t="s">
        <v>93</v>
      </c>
      <c r="D105" s="137" t="s">
        <v>805</v>
      </c>
      <c r="E105" s="144">
        <v>240</v>
      </c>
      <c r="F105" s="142">
        <v>1000</v>
      </c>
      <c r="G105" s="142">
        <v>1200</v>
      </c>
    </row>
    <row r="106" spans="1:7" ht="27" x14ac:dyDescent="0.2">
      <c r="A106" s="155" t="s">
        <v>58</v>
      </c>
      <c r="B106" s="121" t="s">
        <v>76</v>
      </c>
      <c r="C106" s="121" t="s">
        <v>93</v>
      </c>
      <c r="D106" s="156" t="s">
        <v>253</v>
      </c>
      <c r="E106" s="154"/>
      <c r="F106" s="122">
        <f>F107+F110+F113+F116+F119</f>
        <v>9294.89</v>
      </c>
      <c r="G106" s="122">
        <f>G107+G110+G113+G116+G119</f>
        <v>8848.7999999999993</v>
      </c>
    </row>
    <row r="107" spans="1:7" s="31" customFormat="1" x14ac:dyDescent="0.2">
      <c r="A107" s="148" t="s">
        <v>554</v>
      </c>
      <c r="B107" s="118" t="s">
        <v>76</v>
      </c>
      <c r="C107" s="118" t="s">
        <v>93</v>
      </c>
      <c r="D107" s="149" t="s">
        <v>555</v>
      </c>
      <c r="E107" s="157"/>
      <c r="F107" s="119">
        <f>F108</f>
        <v>900</v>
      </c>
      <c r="G107" s="119">
        <f>G108</f>
        <v>855</v>
      </c>
    </row>
    <row r="108" spans="1:7" s="31" customFormat="1" x14ac:dyDescent="0.2">
      <c r="A108" s="126" t="s">
        <v>303</v>
      </c>
      <c r="B108" s="127" t="s">
        <v>76</v>
      </c>
      <c r="C108" s="127" t="s">
        <v>93</v>
      </c>
      <c r="D108" s="137" t="s">
        <v>555</v>
      </c>
      <c r="E108" s="144">
        <v>200</v>
      </c>
      <c r="F108" s="128">
        <f>F109</f>
        <v>900</v>
      </c>
      <c r="G108" s="128">
        <f>G109</f>
        <v>855</v>
      </c>
    </row>
    <row r="109" spans="1:7" s="31" customFormat="1" x14ac:dyDescent="0.2">
      <c r="A109" s="126" t="s">
        <v>85</v>
      </c>
      <c r="B109" s="127" t="s">
        <v>76</v>
      </c>
      <c r="C109" s="127" t="s">
        <v>93</v>
      </c>
      <c r="D109" s="137" t="s">
        <v>555</v>
      </c>
      <c r="E109" s="144">
        <v>240</v>
      </c>
      <c r="F109" s="128">
        <v>900</v>
      </c>
      <c r="G109" s="128">
        <v>855</v>
      </c>
    </row>
    <row r="110" spans="1:7" s="31" customFormat="1" ht="24" x14ac:dyDescent="0.2">
      <c r="A110" s="148" t="s">
        <v>556</v>
      </c>
      <c r="B110" s="118" t="s">
        <v>76</v>
      </c>
      <c r="C110" s="118" t="s">
        <v>93</v>
      </c>
      <c r="D110" s="149" t="s">
        <v>557</v>
      </c>
      <c r="E110" s="144"/>
      <c r="F110" s="119">
        <f>F111</f>
        <v>1501.5</v>
      </c>
      <c r="G110" s="119">
        <f>G111</f>
        <v>1464</v>
      </c>
    </row>
    <row r="111" spans="1:7" x14ac:dyDescent="0.2">
      <c r="A111" s="126" t="s">
        <v>303</v>
      </c>
      <c r="B111" s="127" t="s">
        <v>76</v>
      </c>
      <c r="C111" s="127" t="s">
        <v>93</v>
      </c>
      <c r="D111" s="137" t="s">
        <v>557</v>
      </c>
      <c r="E111" s="144">
        <v>200</v>
      </c>
      <c r="F111" s="128">
        <f>F112</f>
        <v>1501.5</v>
      </c>
      <c r="G111" s="128">
        <f>G112</f>
        <v>1464</v>
      </c>
    </row>
    <row r="112" spans="1:7" x14ac:dyDescent="0.2">
      <c r="A112" s="126" t="s">
        <v>85</v>
      </c>
      <c r="B112" s="127" t="s">
        <v>76</v>
      </c>
      <c r="C112" s="127" t="s">
        <v>93</v>
      </c>
      <c r="D112" s="137" t="s">
        <v>557</v>
      </c>
      <c r="E112" s="144">
        <v>240</v>
      </c>
      <c r="F112" s="128">
        <v>1501.5</v>
      </c>
      <c r="G112" s="128">
        <v>1464</v>
      </c>
    </row>
    <row r="113" spans="1:7" ht="24" x14ac:dyDescent="0.2">
      <c r="A113" s="148" t="s">
        <v>558</v>
      </c>
      <c r="B113" s="118" t="s">
        <v>76</v>
      </c>
      <c r="C113" s="118" t="s">
        <v>93</v>
      </c>
      <c r="D113" s="149" t="s">
        <v>559</v>
      </c>
      <c r="E113" s="144"/>
      <c r="F113" s="119">
        <f>F114</f>
        <v>4059.89</v>
      </c>
      <c r="G113" s="119">
        <f>G114</f>
        <v>3856.9</v>
      </c>
    </row>
    <row r="114" spans="1:7" x14ac:dyDescent="0.2">
      <c r="A114" s="126" t="s">
        <v>303</v>
      </c>
      <c r="B114" s="127" t="s">
        <v>76</v>
      </c>
      <c r="C114" s="127" t="s">
        <v>93</v>
      </c>
      <c r="D114" s="137" t="s">
        <v>559</v>
      </c>
      <c r="E114" s="144">
        <v>200</v>
      </c>
      <c r="F114" s="128">
        <f>F115</f>
        <v>4059.89</v>
      </c>
      <c r="G114" s="128">
        <f>G115</f>
        <v>3856.9</v>
      </c>
    </row>
    <row r="115" spans="1:7" x14ac:dyDescent="0.2">
      <c r="A115" s="126" t="s">
        <v>85</v>
      </c>
      <c r="B115" s="127" t="s">
        <v>76</v>
      </c>
      <c r="C115" s="127" t="s">
        <v>93</v>
      </c>
      <c r="D115" s="137" t="s">
        <v>559</v>
      </c>
      <c r="E115" s="144">
        <v>240</v>
      </c>
      <c r="F115" s="128">
        <f>4059.9-0.01</f>
        <v>4059.89</v>
      </c>
      <c r="G115" s="128">
        <v>3856.9</v>
      </c>
    </row>
    <row r="116" spans="1:7" ht="24" x14ac:dyDescent="0.2">
      <c r="A116" s="148" t="s">
        <v>560</v>
      </c>
      <c r="B116" s="118" t="s">
        <v>76</v>
      </c>
      <c r="C116" s="118" t="s">
        <v>93</v>
      </c>
      <c r="D116" s="149" t="s">
        <v>561</v>
      </c>
      <c r="E116" s="144"/>
      <c r="F116" s="119">
        <f>F117</f>
        <v>2583.5</v>
      </c>
      <c r="G116" s="119">
        <f>G117</f>
        <v>2442.9</v>
      </c>
    </row>
    <row r="117" spans="1:7" x14ac:dyDescent="0.2">
      <c r="A117" s="126" t="s">
        <v>303</v>
      </c>
      <c r="B117" s="127" t="s">
        <v>76</v>
      </c>
      <c r="C117" s="127" t="s">
        <v>93</v>
      </c>
      <c r="D117" s="137" t="s">
        <v>561</v>
      </c>
      <c r="E117" s="144">
        <v>200</v>
      </c>
      <c r="F117" s="128">
        <f>F118</f>
        <v>2583.5</v>
      </c>
      <c r="G117" s="128">
        <f>G118</f>
        <v>2442.9</v>
      </c>
    </row>
    <row r="118" spans="1:7" x14ac:dyDescent="0.2">
      <c r="A118" s="126" t="s">
        <v>85</v>
      </c>
      <c r="B118" s="127" t="s">
        <v>76</v>
      </c>
      <c r="C118" s="127" t="s">
        <v>93</v>
      </c>
      <c r="D118" s="137" t="s">
        <v>561</v>
      </c>
      <c r="E118" s="144">
        <v>240</v>
      </c>
      <c r="F118" s="128">
        <v>2583.5</v>
      </c>
      <c r="G118" s="128">
        <v>2442.9</v>
      </c>
    </row>
    <row r="119" spans="1:7" x14ac:dyDescent="0.2">
      <c r="A119" s="148" t="s">
        <v>255</v>
      </c>
      <c r="B119" s="118" t="s">
        <v>76</v>
      </c>
      <c r="C119" s="118" t="s">
        <v>93</v>
      </c>
      <c r="D119" s="149" t="s">
        <v>563</v>
      </c>
      <c r="E119" s="144"/>
      <c r="F119" s="119">
        <f>F120</f>
        <v>250</v>
      </c>
      <c r="G119" s="119">
        <f>G120</f>
        <v>230</v>
      </c>
    </row>
    <row r="120" spans="1:7" x14ac:dyDescent="0.2">
      <c r="A120" s="126" t="s">
        <v>303</v>
      </c>
      <c r="B120" s="127" t="s">
        <v>76</v>
      </c>
      <c r="C120" s="127" t="s">
        <v>93</v>
      </c>
      <c r="D120" s="137" t="s">
        <v>563</v>
      </c>
      <c r="E120" s="144">
        <v>200</v>
      </c>
      <c r="F120" s="128">
        <f>F121</f>
        <v>250</v>
      </c>
      <c r="G120" s="128">
        <f>G121</f>
        <v>230</v>
      </c>
    </row>
    <row r="121" spans="1:7" s="31" customFormat="1" x14ac:dyDescent="0.2">
      <c r="A121" s="126" t="s">
        <v>85</v>
      </c>
      <c r="B121" s="127" t="s">
        <v>76</v>
      </c>
      <c r="C121" s="127" t="s">
        <v>93</v>
      </c>
      <c r="D121" s="137" t="s">
        <v>563</v>
      </c>
      <c r="E121" s="144">
        <v>240</v>
      </c>
      <c r="F121" s="128">
        <v>250</v>
      </c>
      <c r="G121" s="128">
        <v>230</v>
      </c>
    </row>
    <row r="122" spans="1:7" s="31" customFormat="1" ht="13.5" x14ac:dyDescent="0.2">
      <c r="A122" s="130" t="s">
        <v>39</v>
      </c>
      <c r="B122" s="121" t="s">
        <v>76</v>
      </c>
      <c r="C122" s="121" t="s">
        <v>93</v>
      </c>
      <c r="D122" s="156" t="s">
        <v>40</v>
      </c>
      <c r="E122" s="154"/>
      <c r="F122" s="122">
        <f>F123+F126</f>
        <v>1700</v>
      </c>
      <c r="G122" s="122">
        <f>G123+G126</f>
        <v>950</v>
      </c>
    </row>
    <row r="123" spans="1:7" x14ac:dyDescent="0.2">
      <c r="A123" s="148" t="s">
        <v>806</v>
      </c>
      <c r="B123" s="118" t="s">
        <v>76</v>
      </c>
      <c r="C123" s="118" t="s">
        <v>93</v>
      </c>
      <c r="D123" s="118" t="s">
        <v>807</v>
      </c>
      <c r="E123" s="157"/>
      <c r="F123" s="141">
        <f>F124</f>
        <v>500</v>
      </c>
      <c r="G123" s="141">
        <f>G124</f>
        <v>550</v>
      </c>
    </row>
    <row r="124" spans="1:7" x14ac:dyDescent="0.2">
      <c r="A124" s="126" t="s">
        <v>303</v>
      </c>
      <c r="B124" s="127" t="s">
        <v>76</v>
      </c>
      <c r="C124" s="127" t="s">
        <v>93</v>
      </c>
      <c r="D124" s="137" t="s">
        <v>807</v>
      </c>
      <c r="E124" s="144">
        <v>200</v>
      </c>
      <c r="F124" s="142">
        <f>F125</f>
        <v>500</v>
      </c>
      <c r="G124" s="142">
        <f>G125</f>
        <v>550</v>
      </c>
    </row>
    <row r="125" spans="1:7" x14ac:dyDescent="0.2">
      <c r="A125" s="126" t="s">
        <v>85</v>
      </c>
      <c r="B125" s="127" t="s">
        <v>76</v>
      </c>
      <c r="C125" s="127" t="s">
        <v>93</v>
      </c>
      <c r="D125" s="137" t="s">
        <v>807</v>
      </c>
      <c r="E125" s="144">
        <v>240</v>
      </c>
      <c r="F125" s="142">
        <v>500</v>
      </c>
      <c r="G125" s="142">
        <v>550</v>
      </c>
    </row>
    <row r="126" spans="1:7" ht="24" x14ac:dyDescent="0.2">
      <c r="A126" s="117" t="s">
        <v>565</v>
      </c>
      <c r="B126" s="118" t="s">
        <v>76</v>
      </c>
      <c r="C126" s="118" t="s">
        <v>93</v>
      </c>
      <c r="D126" s="149" t="s">
        <v>566</v>
      </c>
      <c r="E126" s="157"/>
      <c r="F126" s="119">
        <f>F127</f>
        <v>1200</v>
      </c>
      <c r="G126" s="119">
        <f>G127</f>
        <v>400</v>
      </c>
    </row>
    <row r="127" spans="1:7" x14ac:dyDescent="0.2">
      <c r="A127" s="126" t="s">
        <v>303</v>
      </c>
      <c r="B127" s="127" t="s">
        <v>76</v>
      </c>
      <c r="C127" s="127" t="s">
        <v>93</v>
      </c>
      <c r="D127" s="137" t="s">
        <v>566</v>
      </c>
      <c r="E127" s="144">
        <v>200</v>
      </c>
      <c r="F127" s="128">
        <f>F128</f>
        <v>1200</v>
      </c>
      <c r="G127" s="128">
        <f>G128</f>
        <v>400</v>
      </c>
    </row>
    <row r="128" spans="1:7" x14ac:dyDescent="0.2">
      <c r="A128" s="126" t="s">
        <v>85</v>
      </c>
      <c r="B128" s="127" t="s">
        <v>76</v>
      </c>
      <c r="C128" s="127" t="s">
        <v>93</v>
      </c>
      <c r="D128" s="137" t="s">
        <v>566</v>
      </c>
      <c r="E128" s="144">
        <v>240</v>
      </c>
      <c r="F128" s="128">
        <v>1200</v>
      </c>
      <c r="G128" s="128">
        <v>400</v>
      </c>
    </row>
    <row r="129" spans="1:7" s="31" customFormat="1" ht="27" x14ac:dyDescent="0.2">
      <c r="A129" s="165" t="s">
        <v>587</v>
      </c>
      <c r="B129" s="121" t="s">
        <v>76</v>
      </c>
      <c r="C129" s="121" t="s">
        <v>93</v>
      </c>
      <c r="D129" s="121" t="s">
        <v>103</v>
      </c>
      <c r="E129" s="121"/>
      <c r="F129" s="122">
        <f t="shared" ref="F129:G132" si="6">F130</f>
        <v>800</v>
      </c>
      <c r="G129" s="122">
        <f t="shared" si="6"/>
        <v>800</v>
      </c>
    </row>
    <row r="130" spans="1:7" s="31" customFormat="1" x14ac:dyDescent="0.2">
      <c r="A130" s="160" t="s">
        <v>506</v>
      </c>
      <c r="B130" s="118" t="s">
        <v>76</v>
      </c>
      <c r="C130" s="118" t="s">
        <v>93</v>
      </c>
      <c r="D130" s="118" t="s">
        <v>508</v>
      </c>
      <c r="E130" s="118"/>
      <c r="F130" s="119">
        <f t="shared" si="6"/>
        <v>800</v>
      </c>
      <c r="G130" s="119">
        <f t="shared" si="6"/>
        <v>800</v>
      </c>
    </row>
    <row r="131" spans="1:7" s="31" customFormat="1" x14ac:dyDescent="0.2">
      <c r="A131" s="147" t="s">
        <v>507</v>
      </c>
      <c r="B131" s="132" t="s">
        <v>76</v>
      </c>
      <c r="C131" s="132" t="s">
        <v>93</v>
      </c>
      <c r="D131" s="132" t="s">
        <v>588</v>
      </c>
      <c r="E131" s="132"/>
      <c r="F131" s="133">
        <f t="shared" si="6"/>
        <v>800</v>
      </c>
      <c r="G131" s="133">
        <f t="shared" si="6"/>
        <v>800</v>
      </c>
    </row>
    <row r="132" spans="1:7" s="31" customFormat="1" ht="36" x14ac:dyDescent="0.2">
      <c r="A132" s="126" t="s">
        <v>79</v>
      </c>
      <c r="B132" s="127" t="s">
        <v>76</v>
      </c>
      <c r="C132" s="127" t="s">
        <v>93</v>
      </c>
      <c r="D132" s="127" t="s">
        <v>588</v>
      </c>
      <c r="E132" s="127" t="s">
        <v>80</v>
      </c>
      <c r="F132" s="128">
        <f t="shared" si="6"/>
        <v>800</v>
      </c>
      <c r="G132" s="128">
        <f t="shared" si="6"/>
        <v>800</v>
      </c>
    </row>
    <row r="133" spans="1:7" s="31" customFormat="1" x14ac:dyDescent="0.2">
      <c r="A133" s="126" t="s">
        <v>81</v>
      </c>
      <c r="B133" s="127" t="s">
        <v>76</v>
      </c>
      <c r="C133" s="127" t="s">
        <v>93</v>
      </c>
      <c r="D133" s="127" t="s">
        <v>588</v>
      </c>
      <c r="E133" s="127" t="s">
        <v>82</v>
      </c>
      <c r="F133" s="128">
        <v>800</v>
      </c>
      <c r="G133" s="128">
        <v>800</v>
      </c>
    </row>
    <row r="134" spans="1:7" x14ac:dyDescent="0.2">
      <c r="A134" s="152" t="s">
        <v>74</v>
      </c>
      <c r="B134" s="132" t="s">
        <v>76</v>
      </c>
      <c r="C134" s="132" t="s">
        <v>93</v>
      </c>
      <c r="D134" s="132" t="s">
        <v>216</v>
      </c>
      <c r="E134" s="132"/>
      <c r="F134" s="133">
        <f>F135</f>
        <v>62991</v>
      </c>
      <c r="G134" s="133">
        <f>G135</f>
        <v>62991</v>
      </c>
    </row>
    <row r="135" spans="1:7" x14ac:dyDescent="0.2">
      <c r="A135" s="117" t="s">
        <v>306</v>
      </c>
      <c r="B135" s="118" t="s">
        <v>76</v>
      </c>
      <c r="C135" s="118" t="s">
        <v>93</v>
      </c>
      <c r="D135" s="118" t="s">
        <v>217</v>
      </c>
      <c r="E135" s="118"/>
      <c r="F135" s="119">
        <f>F136+F154+F157+F161+F164+F167</f>
        <v>62991</v>
      </c>
      <c r="G135" s="119">
        <f>G136+G154+G157+G161+G164+G167</f>
        <v>62991</v>
      </c>
    </row>
    <row r="136" spans="1:7" x14ac:dyDescent="0.2">
      <c r="A136" s="150" t="s">
        <v>490</v>
      </c>
      <c r="B136" s="146" t="s">
        <v>76</v>
      </c>
      <c r="C136" s="146" t="s">
        <v>93</v>
      </c>
      <c r="D136" s="146" t="s">
        <v>217</v>
      </c>
      <c r="E136" s="132"/>
      <c r="F136" s="151">
        <f>F137+F144+F147</f>
        <v>53797</v>
      </c>
      <c r="G136" s="151">
        <f>G137+G144+G147</f>
        <v>53797</v>
      </c>
    </row>
    <row r="137" spans="1:7" ht="24" x14ac:dyDescent="0.2">
      <c r="A137" s="117" t="s">
        <v>548</v>
      </c>
      <c r="B137" s="118" t="s">
        <v>76</v>
      </c>
      <c r="C137" s="118" t="s">
        <v>93</v>
      </c>
      <c r="D137" s="118" t="s">
        <v>324</v>
      </c>
      <c r="E137" s="118"/>
      <c r="F137" s="119">
        <f>F138+F140+F142</f>
        <v>42202</v>
      </c>
      <c r="G137" s="119">
        <f>G138+G140+G142</f>
        <v>42202</v>
      </c>
    </row>
    <row r="138" spans="1:7" ht="36" x14ac:dyDescent="0.2">
      <c r="A138" s="126" t="s">
        <v>79</v>
      </c>
      <c r="B138" s="127" t="s">
        <v>76</v>
      </c>
      <c r="C138" s="127" t="s">
        <v>93</v>
      </c>
      <c r="D138" s="127" t="s">
        <v>324</v>
      </c>
      <c r="E138" s="127" t="s">
        <v>80</v>
      </c>
      <c r="F138" s="128">
        <f>F139</f>
        <v>34260</v>
      </c>
      <c r="G138" s="128">
        <f>G139</f>
        <v>34260</v>
      </c>
    </row>
    <row r="139" spans="1:7" x14ac:dyDescent="0.2">
      <c r="A139" s="126" t="s">
        <v>491</v>
      </c>
      <c r="B139" s="127" t="s">
        <v>76</v>
      </c>
      <c r="C139" s="127" t="s">
        <v>93</v>
      </c>
      <c r="D139" s="127" t="s">
        <v>324</v>
      </c>
      <c r="E139" s="127" t="s">
        <v>492</v>
      </c>
      <c r="F139" s="128">
        <f>26240+100+7920</f>
        <v>34260</v>
      </c>
      <c r="G139" s="128">
        <f>26240+100+7920</f>
        <v>34260</v>
      </c>
    </row>
    <row r="140" spans="1:7" x14ac:dyDescent="0.2">
      <c r="A140" s="126" t="s">
        <v>303</v>
      </c>
      <c r="B140" s="127" t="s">
        <v>76</v>
      </c>
      <c r="C140" s="127" t="s">
        <v>93</v>
      </c>
      <c r="D140" s="127" t="s">
        <v>324</v>
      </c>
      <c r="E140" s="127" t="s">
        <v>84</v>
      </c>
      <c r="F140" s="128">
        <f>F141</f>
        <v>7692</v>
      </c>
      <c r="G140" s="128">
        <f>G141</f>
        <v>7692</v>
      </c>
    </row>
    <row r="141" spans="1:7" x14ac:dyDescent="0.2">
      <c r="A141" s="126" t="s">
        <v>85</v>
      </c>
      <c r="B141" s="127" t="s">
        <v>76</v>
      </c>
      <c r="C141" s="127" t="s">
        <v>93</v>
      </c>
      <c r="D141" s="127" t="s">
        <v>324</v>
      </c>
      <c r="E141" s="127" t="s">
        <v>86</v>
      </c>
      <c r="F141" s="128">
        <f>130+1400+50+100+6012</f>
        <v>7692</v>
      </c>
      <c r="G141" s="128">
        <f>130+1400+50+100+6012</f>
        <v>7692</v>
      </c>
    </row>
    <row r="142" spans="1:7" x14ac:dyDescent="0.2">
      <c r="A142" s="126" t="s">
        <v>87</v>
      </c>
      <c r="B142" s="127" t="s">
        <v>76</v>
      </c>
      <c r="C142" s="127" t="s">
        <v>93</v>
      </c>
      <c r="D142" s="127" t="s">
        <v>324</v>
      </c>
      <c r="E142" s="127" t="s">
        <v>88</v>
      </c>
      <c r="F142" s="128">
        <f>F143</f>
        <v>250</v>
      </c>
      <c r="G142" s="128">
        <f>G143</f>
        <v>250</v>
      </c>
    </row>
    <row r="143" spans="1:7" x14ac:dyDescent="0.2">
      <c r="A143" s="126" t="s">
        <v>519</v>
      </c>
      <c r="B143" s="127" t="s">
        <v>76</v>
      </c>
      <c r="C143" s="127" t="s">
        <v>93</v>
      </c>
      <c r="D143" s="127" t="s">
        <v>324</v>
      </c>
      <c r="E143" s="127" t="s">
        <v>89</v>
      </c>
      <c r="F143" s="128">
        <v>250</v>
      </c>
      <c r="G143" s="128">
        <v>250</v>
      </c>
    </row>
    <row r="144" spans="1:7" x14ac:dyDescent="0.2">
      <c r="A144" s="117" t="s">
        <v>129</v>
      </c>
      <c r="B144" s="118" t="s">
        <v>76</v>
      </c>
      <c r="C144" s="118" t="s">
        <v>93</v>
      </c>
      <c r="D144" s="118" t="s">
        <v>329</v>
      </c>
      <c r="E144" s="118"/>
      <c r="F144" s="119">
        <f>F145</f>
        <v>2880</v>
      </c>
      <c r="G144" s="119">
        <f>G145</f>
        <v>2880</v>
      </c>
    </row>
    <row r="145" spans="1:7" ht="24" x14ac:dyDescent="0.2">
      <c r="A145" s="126" t="s">
        <v>104</v>
      </c>
      <c r="B145" s="127" t="s">
        <v>76</v>
      </c>
      <c r="C145" s="127" t="s">
        <v>93</v>
      </c>
      <c r="D145" s="127" t="s">
        <v>329</v>
      </c>
      <c r="E145" s="127" t="s">
        <v>410</v>
      </c>
      <c r="F145" s="128">
        <f>F146</f>
        <v>2880</v>
      </c>
      <c r="G145" s="128">
        <f>G146</f>
        <v>2880</v>
      </c>
    </row>
    <row r="146" spans="1:7" x14ac:dyDescent="0.2">
      <c r="A146" s="126" t="s">
        <v>105</v>
      </c>
      <c r="B146" s="127" t="s">
        <v>76</v>
      </c>
      <c r="C146" s="127" t="s">
        <v>93</v>
      </c>
      <c r="D146" s="127" t="s">
        <v>329</v>
      </c>
      <c r="E146" s="127" t="s">
        <v>428</v>
      </c>
      <c r="F146" s="128">
        <v>2880</v>
      </c>
      <c r="G146" s="128">
        <v>2880</v>
      </c>
    </row>
    <row r="147" spans="1:7" x14ac:dyDescent="0.2">
      <c r="A147" s="117" t="s">
        <v>801</v>
      </c>
      <c r="B147" s="118" t="s">
        <v>76</v>
      </c>
      <c r="C147" s="118" t="s">
        <v>93</v>
      </c>
      <c r="D147" s="118" t="s">
        <v>330</v>
      </c>
      <c r="E147" s="118"/>
      <c r="F147" s="119">
        <f>F148+F150+F152</f>
        <v>8715</v>
      </c>
      <c r="G147" s="119">
        <f>G148+G150+G152</f>
        <v>8715</v>
      </c>
    </row>
    <row r="148" spans="1:7" ht="36" x14ac:dyDescent="0.2">
      <c r="A148" s="126" t="s">
        <v>79</v>
      </c>
      <c r="B148" s="127" t="s">
        <v>76</v>
      </c>
      <c r="C148" s="127" t="s">
        <v>93</v>
      </c>
      <c r="D148" s="127" t="s">
        <v>330</v>
      </c>
      <c r="E148" s="127" t="s">
        <v>80</v>
      </c>
      <c r="F148" s="128">
        <f>F149</f>
        <v>8365</v>
      </c>
      <c r="G148" s="128">
        <f>G149</f>
        <v>8365</v>
      </c>
    </row>
    <row r="149" spans="1:7" x14ac:dyDescent="0.2">
      <c r="A149" s="126" t="s">
        <v>491</v>
      </c>
      <c r="B149" s="127" t="s">
        <v>76</v>
      </c>
      <c r="C149" s="127" t="s">
        <v>93</v>
      </c>
      <c r="D149" s="127" t="s">
        <v>330</v>
      </c>
      <c r="E149" s="127" t="s">
        <v>492</v>
      </c>
      <c r="F149" s="128">
        <f>6305+12+1903+25+120</f>
        <v>8365</v>
      </c>
      <c r="G149" s="128">
        <f>6305+12+1903+25+120</f>
        <v>8365</v>
      </c>
    </row>
    <row r="150" spans="1:7" x14ac:dyDescent="0.2">
      <c r="A150" s="126" t="s">
        <v>303</v>
      </c>
      <c r="B150" s="127" t="s">
        <v>76</v>
      </c>
      <c r="C150" s="127" t="s">
        <v>93</v>
      </c>
      <c r="D150" s="127" t="s">
        <v>330</v>
      </c>
      <c r="E150" s="127" t="s">
        <v>84</v>
      </c>
      <c r="F150" s="128">
        <f>F151</f>
        <v>335</v>
      </c>
      <c r="G150" s="128">
        <f>G151</f>
        <v>335</v>
      </c>
    </row>
    <row r="151" spans="1:7" x14ac:dyDescent="0.2">
      <c r="A151" s="126" t="s">
        <v>85</v>
      </c>
      <c r="B151" s="127" t="s">
        <v>76</v>
      </c>
      <c r="C151" s="127" t="s">
        <v>93</v>
      </c>
      <c r="D151" s="127" t="s">
        <v>330</v>
      </c>
      <c r="E151" s="127" t="s">
        <v>86</v>
      </c>
      <c r="F151" s="128">
        <f>10+30+185+40+70</f>
        <v>335</v>
      </c>
      <c r="G151" s="128">
        <f>10+30+185+40+70</f>
        <v>335</v>
      </c>
    </row>
    <row r="152" spans="1:7" x14ac:dyDescent="0.2">
      <c r="A152" s="126" t="s">
        <v>87</v>
      </c>
      <c r="B152" s="127" t="s">
        <v>76</v>
      </c>
      <c r="C152" s="127" t="s">
        <v>93</v>
      </c>
      <c r="D152" s="127" t="s">
        <v>330</v>
      </c>
      <c r="E152" s="127" t="s">
        <v>88</v>
      </c>
      <c r="F152" s="128">
        <f>F153</f>
        <v>15</v>
      </c>
      <c r="G152" s="128">
        <f>G153</f>
        <v>15</v>
      </c>
    </row>
    <row r="153" spans="1:7" x14ac:dyDescent="0.2">
      <c r="A153" s="126" t="s">
        <v>519</v>
      </c>
      <c r="B153" s="127" t="s">
        <v>76</v>
      </c>
      <c r="C153" s="127" t="s">
        <v>93</v>
      </c>
      <c r="D153" s="127" t="s">
        <v>330</v>
      </c>
      <c r="E153" s="127" t="s">
        <v>89</v>
      </c>
      <c r="F153" s="128">
        <v>15</v>
      </c>
      <c r="G153" s="128">
        <v>15</v>
      </c>
    </row>
    <row r="154" spans="1:7" x14ac:dyDescent="0.2">
      <c r="A154" s="117" t="s">
        <v>132</v>
      </c>
      <c r="B154" s="118" t="s">
        <v>76</v>
      </c>
      <c r="C154" s="118" t="s">
        <v>93</v>
      </c>
      <c r="D154" s="118" t="s">
        <v>133</v>
      </c>
      <c r="E154" s="118"/>
      <c r="F154" s="119">
        <f>F155</f>
        <v>1000</v>
      </c>
      <c r="G154" s="119">
        <f>G155</f>
        <v>1000</v>
      </c>
    </row>
    <row r="155" spans="1:7" x14ac:dyDescent="0.2">
      <c r="A155" s="126" t="s">
        <v>87</v>
      </c>
      <c r="B155" s="127" t="s">
        <v>76</v>
      </c>
      <c r="C155" s="127" t="s">
        <v>93</v>
      </c>
      <c r="D155" s="127" t="s">
        <v>133</v>
      </c>
      <c r="E155" s="127" t="s">
        <v>88</v>
      </c>
      <c r="F155" s="128">
        <f>F156</f>
        <v>1000</v>
      </c>
      <c r="G155" s="128">
        <f>G156</f>
        <v>1000</v>
      </c>
    </row>
    <row r="156" spans="1:7" x14ac:dyDescent="0.2">
      <c r="A156" s="126" t="s">
        <v>519</v>
      </c>
      <c r="B156" s="127" t="s">
        <v>76</v>
      </c>
      <c r="C156" s="127" t="s">
        <v>93</v>
      </c>
      <c r="D156" s="127" t="s">
        <v>133</v>
      </c>
      <c r="E156" s="127" t="s">
        <v>89</v>
      </c>
      <c r="F156" s="128">
        <v>1000</v>
      </c>
      <c r="G156" s="128">
        <v>1000</v>
      </c>
    </row>
    <row r="157" spans="1:7" x14ac:dyDescent="0.2">
      <c r="A157" s="117" t="s">
        <v>321</v>
      </c>
      <c r="B157" s="118" t="s">
        <v>76</v>
      </c>
      <c r="C157" s="118" t="s">
        <v>93</v>
      </c>
      <c r="D157" s="149" t="s">
        <v>346</v>
      </c>
      <c r="E157" s="118"/>
      <c r="F157" s="141">
        <f>F158</f>
        <v>4000</v>
      </c>
      <c r="G157" s="141">
        <f>G158</f>
        <v>4000</v>
      </c>
    </row>
    <row r="158" spans="1:7" x14ac:dyDescent="0.2">
      <c r="A158" s="126" t="s">
        <v>87</v>
      </c>
      <c r="B158" s="127" t="s">
        <v>76</v>
      </c>
      <c r="C158" s="127" t="s">
        <v>93</v>
      </c>
      <c r="D158" s="137" t="s">
        <v>346</v>
      </c>
      <c r="E158" s="127" t="s">
        <v>88</v>
      </c>
      <c r="F158" s="142">
        <f>F159+F160</f>
        <v>4000</v>
      </c>
      <c r="G158" s="142">
        <f>G159+G160</f>
        <v>4000</v>
      </c>
    </row>
    <row r="159" spans="1:7" x14ac:dyDescent="0.2">
      <c r="A159" s="126" t="s">
        <v>151</v>
      </c>
      <c r="B159" s="127" t="s">
        <v>76</v>
      </c>
      <c r="C159" s="127" t="s">
        <v>93</v>
      </c>
      <c r="D159" s="137" t="s">
        <v>346</v>
      </c>
      <c r="E159" s="127" t="s">
        <v>155</v>
      </c>
      <c r="F159" s="142">
        <f>1950+950+1000</f>
        <v>3900</v>
      </c>
      <c r="G159" s="142">
        <f>1950+950+1000</f>
        <v>3900</v>
      </c>
    </row>
    <row r="160" spans="1:7" x14ac:dyDescent="0.2">
      <c r="A160" s="126" t="s">
        <v>519</v>
      </c>
      <c r="B160" s="127" t="s">
        <v>76</v>
      </c>
      <c r="C160" s="127" t="s">
        <v>93</v>
      </c>
      <c r="D160" s="137" t="s">
        <v>346</v>
      </c>
      <c r="E160" s="127" t="s">
        <v>89</v>
      </c>
      <c r="F160" s="142">
        <f>50+50</f>
        <v>100</v>
      </c>
      <c r="G160" s="142">
        <f>50+50</f>
        <v>100</v>
      </c>
    </row>
    <row r="161" spans="1:7" ht="24" x14ac:dyDescent="0.2">
      <c r="A161" s="131" t="s">
        <v>310</v>
      </c>
      <c r="B161" s="132" t="s">
        <v>76</v>
      </c>
      <c r="C161" s="132" t="s">
        <v>93</v>
      </c>
      <c r="D161" s="132" t="s">
        <v>689</v>
      </c>
      <c r="E161" s="158"/>
      <c r="F161" s="133">
        <v>1000</v>
      </c>
      <c r="G161" s="133">
        <v>1000</v>
      </c>
    </row>
    <row r="162" spans="1:7" x14ac:dyDescent="0.2">
      <c r="A162" s="126" t="s">
        <v>303</v>
      </c>
      <c r="B162" s="127" t="s">
        <v>76</v>
      </c>
      <c r="C162" s="127" t="s">
        <v>93</v>
      </c>
      <c r="D162" s="127" t="s">
        <v>689</v>
      </c>
      <c r="E162" s="144">
        <v>200</v>
      </c>
      <c r="F162" s="128">
        <v>1000</v>
      </c>
      <c r="G162" s="128">
        <v>1000</v>
      </c>
    </row>
    <row r="163" spans="1:7" x14ac:dyDescent="0.2">
      <c r="A163" s="126" t="s">
        <v>85</v>
      </c>
      <c r="B163" s="127" t="s">
        <v>76</v>
      </c>
      <c r="C163" s="127" t="s">
        <v>93</v>
      </c>
      <c r="D163" s="127" t="s">
        <v>689</v>
      </c>
      <c r="E163" s="127" t="s">
        <v>86</v>
      </c>
      <c r="F163" s="128">
        <v>1000</v>
      </c>
      <c r="G163" s="128">
        <v>1000</v>
      </c>
    </row>
    <row r="164" spans="1:7" x14ac:dyDescent="0.2">
      <c r="A164" s="131" t="s">
        <v>833</v>
      </c>
      <c r="B164" s="132" t="s">
        <v>76</v>
      </c>
      <c r="C164" s="132" t="s">
        <v>93</v>
      </c>
      <c r="D164" s="132" t="s">
        <v>834</v>
      </c>
      <c r="E164" s="132"/>
      <c r="F164" s="133">
        <v>1000</v>
      </c>
      <c r="G164" s="133">
        <v>1000</v>
      </c>
    </row>
    <row r="165" spans="1:7" x14ac:dyDescent="0.2">
      <c r="A165" s="126" t="s">
        <v>303</v>
      </c>
      <c r="B165" s="127" t="s">
        <v>76</v>
      </c>
      <c r="C165" s="127" t="s">
        <v>93</v>
      </c>
      <c r="D165" s="127" t="s">
        <v>834</v>
      </c>
      <c r="E165" s="144">
        <v>200</v>
      </c>
      <c r="F165" s="128">
        <v>1000</v>
      </c>
      <c r="G165" s="128">
        <v>1000</v>
      </c>
    </row>
    <row r="166" spans="1:7" x14ac:dyDescent="0.2">
      <c r="A166" s="126" t="s">
        <v>85</v>
      </c>
      <c r="B166" s="127" t="s">
        <v>76</v>
      </c>
      <c r="C166" s="127" t="s">
        <v>93</v>
      </c>
      <c r="D166" s="127" t="s">
        <v>834</v>
      </c>
      <c r="E166" s="127" t="s">
        <v>86</v>
      </c>
      <c r="F166" s="128">
        <v>1000</v>
      </c>
      <c r="G166" s="128">
        <v>1000</v>
      </c>
    </row>
    <row r="167" spans="1:7" x14ac:dyDescent="0.2">
      <c r="A167" s="131" t="s">
        <v>34</v>
      </c>
      <c r="B167" s="132" t="s">
        <v>76</v>
      </c>
      <c r="C167" s="132" t="s">
        <v>93</v>
      </c>
      <c r="D167" s="132" t="s">
        <v>216</v>
      </c>
      <c r="E167" s="132"/>
      <c r="F167" s="133">
        <v>2194</v>
      </c>
      <c r="G167" s="133">
        <v>2194</v>
      </c>
    </row>
    <row r="168" spans="1:7" x14ac:dyDescent="0.2">
      <c r="A168" s="117" t="s">
        <v>108</v>
      </c>
      <c r="B168" s="118" t="s">
        <v>76</v>
      </c>
      <c r="C168" s="118" t="s">
        <v>93</v>
      </c>
      <c r="D168" s="118" t="s">
        <v>217</v>
      </c>
      <c r="E168" s="118"/>
      <c r="F168" s="119">
        <v>2194</v>
      </c>
      <c r="G168" s="119">
        <v>2194</v>
      </c>
    </row>
    <row r="169" spans="1:7" ht="24" x14ac:dyDescent="0.2">
      <c r="A169" s="150" t="s">
        <v>27</v>
      </c>
      <c r="B169" s="146" t="s">
        <v>76</v>
      </c>
      <c r="C169" s="146" t="s">
        <v>93</v>
      </c>
      <c r="D169" s="146" t="s">
        <v>233</v>
      </c>
      <c r="E169" s="146"/>
      <c r="F169" s="151">
        <v>2194</v>
      </c>
      <c r="G169" s="151">
        <v>2194</v>
      </c>
    </row>
    <row r="170" spans="1:7" x14ac:dyDescent="0.2">
      <c r="A170" s="134" t="s">
        <v>35</v>
      </c>
      <c r="B170" s="118" t="s">
        <v>76</v>
      </c>
      <c r="C170" s="118" t="s">
        <v>93</v>
      </c>
      <c r="D170" s="118" t="s">
        <v>233</v>
      </c>
      <c r="E170" s="118"/>
      <c r="F170" s="119">
        <v>2194</v>
      </c>
      <c r="G170" s="119">
        <v>2194</v>
      </c>
    </row>
    <row r="171" spans="1:7" ht="36" x14ac:dyDescent="0.2">
      <c r="A171" s="126" t="s">
        <v>79</v>
      </c>
      <c r="B171" s="127" t="s">
        <v>76</v>
      </c>
      <c r="C171" s="127" t="s">
        <v>93</v>
      </c>
      <c r="D171" s="127" t="s">
        <v>233</v>
      </c>
      <c r="E171" s="127" t="s">
        <v>80</v>
      </c>
      <c r="F171" s="128">
        <v>2194</v>
      </c>
      <c r="G171" s="128">
        <v>2194</v>
      </c>
    </row>
    <row r="172" spans="1:7" x14ac:dyDescent="0.2">
      <c r="A172" s="126" t="s">
        <v>81</v>
      </c>
      <c r="B172" s="127" t="s">
        <v>76</v>
      </c>
      <c r="C172" s="127" t="s">
        <v>93</v>
      </c>
      <c r="D172" s="127" t="s">
        <v>233</v>
      </c>
      <c r="E172" s="127" t="s">
        <v>82</v>
      </c>
      <c r="F172" s="128">
        <v>2194</v>
      </c>
      <c r="G172" s="128">
        <v>2194</v>
      </c>
    </row>
    <row r="173" spans="1:7" x14ac:dyDescent="0.2">
      <c r="A173" s="117" t="s">
        <v>322</v>
      </c>
      <c r="B173" s="118" t="s">
        <v>488</v>
      </c>
      <c r="C173" s="118" t="s">
        <v>77</v>
      </c>
      <c r="D173" s="118"/>
      <c r="E173" s="118"/>
      <c r="F173" s="119">
        <f t="shared" ref="F173:G175" si="7">F174</f>
        <v>5000</v>
      </c>
      <c r="G173" s="119">
        <f t="shared" si="7"/>
        <v>5000</v>
      </c>
    </row>
    <row r="174" spans="1:7" ht="24" x14ac:dyDescent="0.2">
      <c r="A174" s="117" t="s">
        <v>364</v>
      </c>
      <c r="B174" s="118" t="s">
        <v>488</v>
      </c>
      <c r="C174" s="118" t="s">
        <v>489</v>
      </c>
      <c r="D174" s="118"/>
      <c r="E174" s="118"/>
      <c r="F174" s="119">
        <f t="shared" si="7"/>
        <v>5000</v>
      </c>
      <c r="G174" s="119">
        <f t="shared" si="7"/>
        <v>5000</v>
      </c>
    </row>
    <row r="175" spans="1:7" x14ac:dyDescent="0.2">
      <c r="A175" s="131" t="s">
        <v>458</v>
      </c>
      <c r="B175" s="132" t="s">
        <v>488</v>
      </c>
      <c r="C175" s="132" t="s">
        <v>489</v>
      </c>
      <c r="D175" s="132" t="s">
        <v>216</v>
      </c>
      <c r="E175" s="132"/>
      <c r="F175" s="133">
        <f t="shared" si="7"/>
        <v>5000</v>
      </c>
      <c r="G175" s="133">
        <f t="shared" si="7"/>
        <v>5000</v>
      </c>
    </row>
    <row r="176" spans="1:7" x14ac:dyDescent="0.2">
      <c r="A176" s="117" t="s">
        <v>306</v>
      </c>
      <c r="B176" s="118" t="s">
        <v>488</v>
      </c>
      <c r="C176" s="118" t="s">
        <v>489</v>
      </c>
      <c r="D176" s="118" t="s">
        <v>217</v>
      </c>
      <c r="E176" s="118"/>
      <c r="F176" s="119">
        <f>F180+F177</f>
        <v>5000</v>
      </c>
      <c r="G176" s="119">
        <f>G180+G177</f>
        <v>5000</v>
      </c>
    </row>
    <row r="177" spans="1:7" ht="24" x14ac:dyDescent="0.2">
      <c r="A177" s="117" t="s">
        <v>128</v>
      </c>
      <c r="B177" s="118" t="s">
        <v>488</v>
      </c>
      <c r="C177" s="118" t="s">
        <v>489</v>
      </c>
      <c r="D177" s="118" t="s">
        <v>217</v>
      </c>
      <c r="E177" s="118"/>
      <c r="F177" s="119">
        <f>F178</f>
        <v>1000</v>
      </c>
      <c r="G177" s="119">
        <f>G178</f>
        <v>1000</v>
      </c>
    </row>
    <row r="178" spans="1:7" x14ac:dyDescent="0.2">
      <c r="A178" s="126" t="s">
        <v>303</v>
      </c>
      <c r="B178" s="127" t="s">
        <v>488</v>
      </c>
      <c r="C178" s="127" t="s">
        <v>489</v>
      </c>
      <c r="D178" s="127" t="s">
        <v>571</v>
      </c>
      <c r="E178" s="127" t="s">
        <v>84</v>
      </c>
      <c r="F178" s="128">
        <f>F179</f>
        <v>1000</v>
      </c>
      <c r="G178" s="128">
        <f>G179</f>
        <v>1000</v>
      </c>
    </row>
    <row r="179" spans="1:7" s="44" customFormat="1" x14ac:dyDescent="0.2">
      <c r="A179" s="126" t="s">
        <v>85</v>
      </c>
      <c r="B179" s="127" t="s">
        <v>488</v>
      </c>
      <c r="C179" s="127" t="s">
        <v>489</v>
      </c>
      <c r="D179" s="127" t="s">
        <v>571</v>
      </c>
      <c r="E179" s="127" t="s">
        <v>86</v>
      </c>
      <c r="F179" s="128">
        <v>1000</v>
      </c>
      <c r="G179" s="128">
        <v>1000</v>
      </c>
    </row>
    <row r="180" spans="1:7" s="44" customFormat="1" x14ac:dyDescent="0.2">
      <c r="A180" s="150" t="s">
        <v>490</v>
      </c>
      <c r="B180" s="146" t="s">
        <v>488</v>
      </c>
      <c r="C180" s="146" t="s">
        <v>489</v>
      </c>
      <c r="D180" s="146" t="s">
        <v>217</v>
      </c>
      <c r="E180" s="146"/>
      <c r="F180" s="151">
        <f>F181</f>
        <v>4000</v>
      </c>
      <c r="G180" s="151">
        <f>G181</f>
        <v>4000</v>
      </c>
    </row>
    <row r="181" spans="1:7" s="44" customFormat="1" x14ac:dyDescent="0.2">
      <c r="A181" s="117" t="s">
        <v>42</v>
      </c>
      <c r="B181" s="118" t="s">
        <v>488</v>
      </c>
      <c r="C181" s="118" t="s">
        <v>489</v>
      </c>
      <c r="D181" s="118" t="s">
        <v>572</v>
      </c>
      <c r="E181" s="118"/>
      <c r="F181" s="119">
        <f>F182+F184+F186</f>
        <v>4000</v>
      </c>
      <c r="G181" s="119">
        <f>G182+G184+G186</f>
        <v>4000</v>
      </c>
    </row>
    <row r="182" spans="1:7" s="44" customFormat="1" ht="36" x14ac:dyDescent="0.2">
      <c r="A182" s="126" t="s">
        <v>79</v>
      </c>
      <c r="B182" s="127" t="s">
        <v>488</v>
      </c>
      <c r="C182" s="127" t="s">
        <v>489</v>
      </c>
      <c r="D182" s="127" t="s">
        <v>572</v>
      </c>
      <c r="E182" s="127" t="s">
        <v>80</v>
      </c>
      <c r="F182" s="128">
        <f>F183</f>
        <v>3514</v>
      </c>
      <c r="G182" s="128">
        <f>G183</f>
        <v>3514</v>
      </c>
    </row>
    <row r="183" spans="1:7" s="44" customFormat="1" x14ac:dyDescent="0.2">
      <c r="A183" s="126" t="s">
        <v>491</v>
      </c>
      <c r="B183" s="127" t="s">
        <v>488</v>
      </c>
      <c r="C183" s="127" t="s">
        <v>489</v>
      </c>
      <c r="D183" s="127" t="s">
        <v>572</v>
      </c>
      <c r="E183" s="127" t="s">
        <v>492</v>
      </c>
      <c r="F183" s="128">
        <f>2640+20+7+47+800</f>
        <v>3514</v>
      </c>
      <c r="G183" s="128">
        <f>2640+20+7+47+800</f>
        <v>3514</v>
      </c>
    </row>
    <row r="184" spans="1:7" x14ac:dyDescent="0.2">
      <c r="A184" s="126" t="s">
        <v>303</v>
      </c>
      <c r="B184" s="127" t="s">
        <v>488</v>
      </c>
      <c r="C184" s="127" t="s">
        <v>489</v>
      </c>
      <c r="D184" s="127" t="s">
        <v>572</v>
      </c>
      <c r="E184" s="127" t="s">
        <v>84</v>
      </c>
      <c r="F184" s="128">
        <f>F185</f>
        <v>475</v>
      </c>
      <c r="G184" s="128">
        <f>G185</f>
        <v>475</v>
      </c>
    </row>
    <row r="185" spans="1:7" x14ac:dyDescent="0.2">
      <c r="A185" s="126" t="s">
        <v>85</v>
      </c>
      <c r="B185" s="127" t="s">
        <v>488</v>
      </c>
      <c r="C185" s="127" t="s">
        <v>489</v>
      </c>
      <c r="D185" s="127" t="s">
        <v>572</v>
      </c>
      <c r="E185" s="127" t="s">
        <v>86</v>
      </c>
      <c r="F185" s="128">
        <f>175+185+70+45</f>
        <v>475</v>
      </c>
      <c r="G185" s="128">
        <f>175+185+70+45</f>
        <v>475</v>
      </c>
    </row>
    <row r="186" spans="1:7" x14ac:dyDescent="0.2">
      <c r="A186" s="126" t="s">
        <v>87</v>
      </c>
      <c r="B186" s="127" t="s">
        <v>488</v>
      </c>
      <c r="C186" s="127" t="s">
        <v>489</v>
      </c>
      <c r="D186" s="127" t="s">
        <v>572</v>
      </c>
      <c r="E186" s="127" t="s">
        <v>88</v>
      </c>
      <c r="F186" s="128">
        <f>F187</f>
        <v>11</v>
      </c>
      <c r="G186" s="128">
        <f>G187</f>
        <v>11</v>
      </c>
    </row>
    <row r="187" spans="1:7" x14ac:dyDescent="0.2">
      <c r="A187" s="126" t="s">
        <v>156</v>
      </c>
      <c r="B187" s="127" t="s">
        <v>488</v>
      </c>
      <c r="C187" s="127" t="s">
        <v>489</v>
      </c>
      <c r="D187" s="127" t="s">
        <v>572</v>
      </c>
      <c r="E187" s="127" t="s">
        <v>89</v>
      </c>
      <c r="F187" s="128">
        <v>11</v>
      </c>
      <c r="G187" s="128">
        <v>11</v>
      </c>
    </row>
    <row r="188" spans="1:7" x14ac:dyDescent="0.2">
      <c r="A188" s="117" t="s">
        <v>365</v>
      </c>
      <c r="B188" s="118" t="s">
        <v>78</v>
      </c>
      <c r="C188" s="118" t="s">
        <v>77</v>
      </c>
      <c r="D188" s="118"/>
      <c r="E188" s="118"/>
      <c r="F188" s="119">
        <f>F189+F198+F213+F249</f>
        <v>808380.10000000009</v>
      </c>
      <c r="G188" s="119">
        <f>G189+G198+G213+G249</f>
        <v>411333.8</v>
      </c>
    </row>
    <row r="189" spans="1:7" x14ac:dyDescent="0.2">
      <c r="A189" s="117" t="s">
        <v>375</v>
      </c>
      <c r="B189" s="118" t="s">
        <v>78</v>
      </c>
      <c r="C189" s="118" t="s">
        <v>495</v>
      </c>
      <c r="D189" s="118"/>
      <c r="E189" s="118"/>
      <c r="F189" s="119">
        <f>F190</f>
        <v>6509</v>
      </c>
      <c r="G189" s="119">
        <f>G190</f>
        <v>6509</v>
      </c>
    </row>
    <row r="190" spans="1:7" ht="27" x14ac:dyDescent="0.2">
      <c r="A190" s="130" t="s">
        <v>627</v>
      </c>
      <c r="B190" s="121" t="s">
        <v>78</v>
      </c>
      <c r="C190" s="121" t="s">
        <v>495</v>
      </c>
      <c r="D190" s="156" t="s">
        <v>256</v>
      </c>
      <c r="E190" s="121"/>
      <c r="F190" s="122">
        <f>F191</f>
        <v>6509</v>
      </c>
      <c r="G190" s="122">
        <f>G191</f>
        <v>6509</v>
      </c>
    </row>
    <row r="191" spans="1:7" x14ac:dyDescent="0.2">
      <c r="A191" s="117" t="s">
        <v>261</v>
      </c>
      <c r="B191" s="118" t="s">
        <v>78</v>
      </c>
      <c r="C191" s="118" t="s">
        <v>495</v>
      </c>
      <c r="D191" s="118" t="s">
        <v>628</v>
      </c>
      <c r="E191" s="118"/>
      <c r="F191" s="119">
        <f>F192+F194+F196</f>
        <v>6509</v>
      </c>
      <c r="G191" s="119">
        <f>G192+G194+G196</f>
        <v>6509</v>
      </c>
    </row>
    <row r="192" spans="1:7" ht="36" x14ac:dyDescent="0.2">
      <c r="A192" s="126" t="s">
        <v>79</v>
      </c>
      <c r="B192" s="127" t="s">
        <v>78</v>
      </c>
      <c r="C192" s="127" t="s">
        <v>495</v>
      </c>
      <c r="D192" s="127" t="s">
        <v>628</v>
      </c>
      <c r="E192" s="127" t="s">
        <v>80</v>
      </c>
      <c r="F192" s="128">
        <f>F193</f>
        <v>5700</v>
      </c>
      <c r="G192" s="128">
        <f>G193</f>
        <v>5700</v>
      </c>
    </row>
    <row r="193" spans="1:7" x14ac:dyDescent="0.2">
      <c r="A193" s="126" t="s">
        <v>491</v>
      </c>
      <c r="B193" s="127" t="s">
        <v>78</v>
      </c>
      <c r="C193" s="127" t="s">
        <v>495</v>
      </c>
      <c r="D193" s="127" t="s">
        <v>628</v>
      </c>
      <c r="E193" s="127" t="s">
        <v>492</v>
      </c>
      <c r="F193" s="128">
        <f>4380+1320</f>
        <v>5700</v>
      </c>
      <c r="G193" s="128">
        <f>4380+1320</f>
        <v>5700</v>
      </c>
    </row>
    <row r="194" spans="1:7" x14ac:dyDescent="0.2">
      <c r="A194" s="126" t="s">
        <v>303</v>
      </c>
      <c r="B194" s="127" t="s">
        <v>78</v>
      </c>
      <c r="C194" s="127" t="s">
        <v>495</v>
      </c>
      <c r="D194" s="127" t="s">
        <v>628</v>
      </c>
      <c r="E194" s="127" t="s">
        <v>84</v>
      </c>
      <c r="F194" s="128">
        <f>F195</f>
        <v>784</v>
      </c>
      <c r="G194" s="128">
        <f>G195</f>
        <v>784</v>
      </c>
    </row>
    <row r="195" spans="1:7" x14ac:dyDescent="0.2">
      <c r="A195" s="126" t="s">
        <v>85</v>
      </c>
      <c r="B195" s="127" t="s">
        <v>78</v>
      </c>
      <c r="C195" s="127" t="s">
        <v>495</v>
      </c>
      <c r="D195" s="127" t="s">
        <v>628</v>
      </c>
      <c r="E195" s="127" t="s">
        <v>86</v>
      </c>
      <c r="F195" s="128">
        <f>24.2+75+53.4+198.4+433</f>
        <v>784</v>
      </c>
      <c r="G195" s="128">
        <f>24.2+75+53.4+198.4+433</f>
        <v>784</v>
      </c>
    </row>
    <row r="196" spans="1:7" x14ac:dyDescent="0.2">
      <c r="A196" s="126" t="s">
        <v>87</v>
      </c>
      <c r="B196" s="127" t="s">
        <v>78</v>
      </c>
      <c r="C196" s="127" t="s">
        <v>495</v>
      </c>
      <c r="D196" s="127" t="s">
        <v>628</v>
      </c>
      <c r="E196" s="127" t="s">
        <v>88</v>
      </c>
      <c r="F196" s="128">
        <f>F197</f>
        <v>25</v>
      </c>
      <c r="G196" s="128">
        <f>G197</f>
        <v>25</v>
      </c>
    </row>
    <row r="197" spans="1:7" x14ac:dyDescent="0.2">
      <c r="A197" s="126" t="s">
        <v>156</v>
      </c>
      <c r="B197" s="127" t="s">
        <v>78</v>
      </c>
      <c r="C197" s="127" t="s">
        <v>495</v>
      </c>
      <c r="D197" s="127" t="s">
        <v>628</v>
      </c>
      <c r="E197" s="127" t="s">
        <v>89</v>
      </c>
      <c r="F197" s="128">
        <v>25</v>
      </c>
      <c r="G197" s="128">
        <v>25</v>
      </c>
    </row>
    <row r="198" spans="1:7" x14ac:dyDescent="0.2">
      <c r="A198" s="117" t="s">
        <v>376</v>
      </c>
      <c r="B198" s="118" t="s">
        <v>78</v>
      </c>
      <c r="C198" s="118" t="s">
        <v>493</v>
      </c>
      <c r="D198" s="118"/>
      <c r="E198" s="118"/>
      <c r="F198" s="119">
        <f>F199</f>
        <v>66958</v>
      </c>
      <c r="G198" s="119">
        <f>G199</f>
        <v>65383</v>
      </c>
    </row>
    <row r="199" spans="1:7" ht="27" x14ac:dyDescent="0.2">
      <c r="A199" s="130" t="s">
        <v>598</v>
      </c>
      <c r="B199" s="121" t="s">
        <v>78</v>
      </c>
      <c r="C199" s="121" t="s">
        <v>493</v>
      </c>
      <c r="D199" s="121" t="s">
        <v>238</v>
      </c>
      <c r="E199" s="121"/>
      <c r="F199" s="122">
        <f>F200+F209</f>
        <v>66958</v>
      </c>
      <c r="G199" s="122">
        <f>G200+G209</f>
        <v>65383</v>
      </c>
    </row>
    <row r="200" spans="1:7" ht="24" x14ac:dyDescent="0.2">
      <c r="A200" s="131" t="s">
        <v>99</v>
      </c>
      <c r="B200" s="132" t="s">
        <v>78</v>
      </c>
      <c r="C200" s="132" t="s">
        <v>493</v>
      </c>
      <c r="D200" s="132" t="s">
        <v>239</v>
      </c>
      <c r="E200" s="132"/>
      <c r="F200" s="133">
        <f>F201+F204</f>
        <v>5533</v>
      </c>
      <c r="G200" s="133">
        <f>G201+G204</f>
        <v>5533</v>
      </c>
    </row>
    <row r="201" spans="1:7" x14ac:dyDescent="0.2">
      <c r="A201" s="134" t="s">
        <v>305</v>
      </c>
      <c r="B201" s="118" t="s">
        <v>78</v>
      </c>
      <c r="C201" s="118" t="s">
        <v>493</v>
      </c>
      <c r="D201" s="118" t="s">
        <v>332</v>
      </c>
      <c r="E201" s="118"/>
      <c r="F201" s="119">
        <f>F202</f>
        <v>5270</v>
      </c>
      <c r="G201" s="119">
        <f>G202</f>
        <v>5270</v>
      </c>
    </row>
    <row r="202" spans="1:7" ht="36" x14ac:dyDescent="0.2">
      <c r="A202" s="126" t="s">
        <v>79</v>
      </c>
      <c r="B202" s="127" t="s">
        <v>78</v>
      </c>
      <c r="C202" s="127" t="s">
        <v>493</v>
      </c>
      <c r="D202" s="127" t="s">
        <v>332</v>
      </c>
      <c r="E202" s="127" t="s">
        <v>80</v>
      </c>
      <c r="F202" s="128">
        <f>F203</f>
        <v>5270</v>
      </c>
      <c r="G202" s="128">
        <f>G203</f>
        <v>5270</v>
      </c>
    </row>
    <row r="203" spans="1:7" x14ac:dyDescent="0.2">
      <c r="A203" s="126" t="s">
        <v>81</v>
      </c>
      <c r="B203" s="127" t="s">
        <v>78</v>
      </c>
      <c r="C203" s="127" t="s">
        <v>493</v>
      </c>
      <c r="D203" s="127" t="s">
        <v>332</v>
      </c>
      <c r="E203" s="127" t="s">
        <v>82</v>
      </c>
      <c r="F203" s="128">
        <f>4050+1220</f>
        <v>5270</v>
      </c>
      <c r="G203" s="128">
        <f>4050+1220</f>
        <v>5270</v>
      </c>
    </row>
    <row r="204" spans="1:7" x14ac:dyDescent="0.2">
      <c r="A204" s="117" t="s">
        <v>83</v>
      </c>
      <c r="B204" s="118" t="s">
        <v>78</v>
      </c>
      <c r="C204" s="118" t="s">
        <v>493</v>
      </c>
      <c r="D204" s="118" t="s">
        <v>333</v>
      </c>
      <c r="E204" s="118"/>
      <c r="F204" s="119">
        <f>F205+F207</f>
        <v>263</v>
      </c>
      <c r="G204" s="119">
        <f>G205+G207</f>
        <v>263</v>
      </c>
    </row>
    <row r="205" spans="1:7" x14ac:dyDescent="0.2">
      <c r="A205" s="126" t="s">
        <v>604</v>
      </c>
      <c r="B205" s="127" t="s">
        <v>78</v>
      </c>
      <c r="C205" s="127" t="s">
        <v>493</v>
      </c>
      <c r="D205" s="127" t="s">
        <v>333</v>
      </c>
      <c r="E205" s="127" t="s">
        <v>84</v>
      </c>
      <c r="F205" s="128">
        <f>F206</f>
        <v>260</v>
      </c>
      <c r="G205" s="128">
        <f>G206</f>
        <v>260</v>
      </c>
    </row>
    <row r="206" spans="1:7" x14ac:dyDescent="0.2">
      <c r="A206" s="126" t="s">
        <v>85</v>
      </c>
      <c r="B206" s="127" t="s">
        <v>78</v>
      </c>
      <c r="C206" s="127" t="s">
        <v>493</v>
      </c>
      <c r="D206" s="127" t="s">
        <v>333</v>
      </c>
      <c r="E206" s="127" t="s">
        <v>86</v>
      </c>
      <c r="F206" s="128">
        <v>260</v>
      </c>
      <c r="G206" s="128">
        <v>260</v>
      </c>
    </row>
    <row r="207" spans="1:7" x14ac:dyDescent="0.2">
      <c r="A207" s="126" t="s">
        <v>87</v>
      </c>
      <c r="B207" s="127" t="s">
        <v>78</v>
      </c>
      <c r="C207" s="127" t="s">
        <v>493</v>
      </c>
      <c r="D207" s="127" t="s">
        <v>333</v>
      </c>
      <c r="E207" s="127" t="s">
        <v>88</v>
      </c>
      <c r="F207" s="128">
        <f>F208</f>
        <v>3</v>
      </c>
      <c r="G207" s="128">
        <f>G208</f>
        <v>3</v>
      </c>
    </row>
    <row r="208" spans="1:7" x14ac:dyDescent="0.2">
      <c r="A208" s="126" t="s">
        <v>156</v>
      </c>
      <c r="B208" s="127" t="s">
        <v>78</v>
      </c>
      <c r="C208" s="127" t="s">
        <v>493</v>
      </c>
      <c r="D208" s="127" t="s">
        <v>333</v>
      </c>
      <c r="E208" s="127" t="s">
        <v>89</v>
      </c>
      <c r="F208" s="128">
        <v>3</v>
      </c>
      <c r="G208" s="128">
        <v>3</v>
      </c>
    </row>
    <row r="209" spans="1:7" x14ac:dyDescent="0.2">
      <c r="A209" s="135" t="s">
        <v>334</v>
      </c>
      <c r="B209" s="132" t="s">
        <v>78</v>
      </c>
      <c r="C209" s="132" t="s">
        <v>493</v>
      </c>
      <c r="D209" s="136" t="s">
        <v>335</v>
      </c>
      <c r="E209" s="132"/>
      <c r="F209" s="133">
        <f t="shared" ref="F209:G211" si="8">F210</f>
        <v>61425</v>
      </c>
      <c r="G209" s="133">
        <f t="shared" si="8"/>
        <v>59850</v>
      </c>
    </row>
    <row r="210" spans="1:7" ht="24" x14ac:dyDescent="0.2">
      <c r="A210" s="135" t="s">
        <v>599</v>
      </c>
      <c r="B210" s="132" t="s">
        <v>78</v>
      </c>
      <c r="C210" s="132" t="s">
        <v>493</v>
      </c>
      <c r="D210" s="136" t="s">
        <v>600</v>
      </c>
      <c r="E210" s="132"/>
      <c r="F210" s="133">
        <f t="shared" si="8"/>
        <v>61425</v>
      </c>
      <c r="G210" s="133">
        <f t="shared" si="8"/>
        <v>59850</v>
      </c>
    </row>
    <row r="211" spans="1:7" x14ac:dyDescent="0.2">
      <c r="A211" s="126" t="s">
        <v>87</v>
      </c>
      <c r="B211" s="127" t="s">
        <v>78</v>
      </c>
      <c r="C211" s="127" t="s">
        <v>493</v>
      </c>
      <c r="D211" s="137" t="s">
        <v>600</v>
      </c>
      <c r="E211" s="127" t="s">
        <v>88</v>
      </c>
      <c r="F211" s="128">
        <f t="shared" si="8"/>
        <v>61425</v>
      </c>
      <c r="G211" s="128">
        <f t="shared" si="8"/>
        <v>59850</v>
      </c>
    </row>
    <row r="212" spans="1:7" ht="24" x14ac:dyDescent="0.2">
      <c r="A212" s="126" t="s">
        <v>601</v>
      </c>
      <c r="B212" s="127" t="s">
        <v>78</v>
      </c>
      <c r="C212" s="127" t="s">
        <v>493</v>
      </c>
      <c r="D212" s="137" t="s">
        <v>600</v>
      </c>
      <c r="E212" s="127" t="s">
        <v>433</v>
      </c>
      <c r="F212" s="128">
        <v>61425</v>
      </c>
      <c r="G212" s="128">
        <v>59850</v>
      </c>
    </row>
    <row r="213" spans="1:7" x14ac:dyDescent="0.2">
      <c r="A213" s="117" t="s">
        <v>399</v>
      </c>
      <c r="B213" s="118" t="s">
        <v>78</v>
      </c>
      <c r="C213" s="118" t="s">
        <v>489</v>
      </c>
      <c r="D213" s="137"/>
      <c r="E213" s="127"/>
      <c r="F213" s="119">
        <f>F214</f>
        <v>715413.10000000009</v>
      </c>
      <c r="G213" s="119">
        <f>G214</f>
        <v>323941.8</v>
      </c>
    </row>
    <row r="214" spans="1:7" ht="27" x14ac:dyDescent="0.2">
      <c r="A214" s="130" t="s">
        <v>598</v>
      </c>
      <c r="B214" s="121" t="s">
        <v>78</v>
      </c>
      <c r="C214" s="121" t="s">
        <v>489</v>
      </c>
      <c r="D214" s="121" t="s">
        <v>238</v>
      </c>
      <c r="E214" s="121"/>
      <c r="F214" s="122">
        <f>F215+F237</f>
        <v>715413.10000000009</v>
      </c>
      <c r="G214" s="122">
        <f>G215+G237</f>
        <v>323941.8</v>
      </c>
    </row>
    <row r="215" spans="1:7" ht="36" x14ac:dyDescent="0.2">
      <c r="A215" s="135" t="s">
        <v>602</v>
      </c>
      <c r="B215" s="132" t="s">
        <v>78</v>
      </c>
      <c r="C215" s="132" t="s">
        <v>489</v>
      </c>
      <c r="D215" s="136" t="s">
        <v>336</v>
      </c>
      <c r="E215" s="132"/>
      <c r="F215" s="133">
        <f>F216+F219+F222+F225+F228+F231+F234</f>
        <v>697378.8</v>
      </c>
      <c r="G215" s="133">
        <f>G216+G219+G222+G225+G228+G231+G234</f>
        <v>305907.5</v>
      </c>
    </row>
    <row r="216" spans="1:7" ht="24" x14ac:dyDescent="0.2">
      <c r="A216" s="117" t="s">
        <v>241</v>
      </c>
      <c r="B216" s="118" t="s">
        <v>78</v>
      </c>
      <c r="C216" s="118" t="s">
        <v>489</v>
      </c>
      <c r="D216" s="118" t="s">
        <v>603</v>
      </c>
      <c r="E216" s="118"/>
      <c r="F216" s="119">
        <f>F217</f>
        <v>20992</v>
      </c>
      <c r="G216" s="119">
        <f>G217</f>
        <v>22040</v>
      </c>
    </row>
    <row r="217" spans="1:7" x14ac:dyDescent="0.2">
      <c r="A217" s="126" t="s">
        <v>604</v>
      </c>
      <c r="B217" s="127" t="s">
        <v>78</v>
      </c>
      <c r="C217" s="127" t="s">
        <v>489</v>
      </c>
      <c r="D217" s="127" t="s">
        <v>603</v>
      </c>
      <c r="E217" s="127" t="s">
        <v>84</v>
      </c>
      <c r="F217" s="128">
        <f>F218</f>
        <v>20992</v>
      </c>
      <c r="G217" s="128">
        <f>G218</f>
        <v>22040</v>
      </c>
    </row>
    <row r="218" spans="1:7" x14ac:dyDescent="0.2">
      <c r="A218" s="126" t="s">
        <v>85</v>
      </c>
      <c r="B218" s="127" t="s">
        <v>78</v>
      </c>
      <c r="C218" s="127" t="s">
        <v>489</v>
      </c>
      <c r="D218" s="127" t="s">
        <v>603</v>
      </c>
      <c r="E218" s="127" t="s">
        <v>86</v>
      </c>
      <c r="F218" s="128">
        <v>20992</v>
      </c>
      <c r="G218" s="128">
        <v>22040</v>
      </c>
    </row>
    <row r="219" spans="1:7" x14ac:dyDescent="0.2">
      <c r="A219" s="117" t="s">
        <v>810</v>
      </c>
      <c r="B219" s="118" t="s">
        <v>78</v>
      </c>
      <c r="C219" s="118" t="s">
        <v>489</v>
      </c>
      <c r="D219" s="118" t="s">
        <v>811</v>
      </c>
      <c r="E219" s="118"/>
      <c r="F219" s="119">
        <f>F220</f>
        <v>19500</v>
      </c>
      <c r="G219" s="119">
        <f>G220</f>
        <v>19000</v>
      </c>
    </row>
    <row r="220" spans="1:7" x14ac:dyDescent="0.2">
      <c r="A220" s="126" t="s">
        <v>604</v>
      </c>
      <c r="B220" s="127" t="s">
        <v>78</v>
      </c>
      <c r="C220" s="127" t="s">
        <v>489</v>
      </c>
      <c r="D220" s="127" t="s">
        <v>811</v>
      </c>
      <c r="E220" s="127" t="s">
        <v>84</v>
      </c>
      <c r="F220" s="128">
        <f>F221</f>
        <v>19500</v>
      </c>
      <c r="G220" s="128">
        <f>G221</f>
        <v>19000</v>
      </c>
    </row>
    <row r="221" spans="1:7" x14ac:dyDescent="0.2">
      <c r="A221" s="126" t="s">
        <v>85</v>
      </c>
      <c r="B221" s="127" t="s">
        <v>78</v>
      </c>
      <c r="C221" s="127" t="s">
        <v>489</v>
      </c>
      <c r="D221" s="127" t="s">
        <v>811</v>
      </c>
      <c r="E221" s="127" t="s">
        <v>86</v>
      </c>
      <c r="F221" s="128">
        <v>19500</v>
      </c>
      <c r="G221" s="128">
        <v>19000</v>
      </c>
    </row>
    <row r="222" spans="1:7" x14ac:dyDescent="0.2">
      <c r="A222" s="117" t="s">
        <v>812</v>
      </c>
      <c r="B222" s="118" t="s">
        <v>78</v>
      </c>
      <c r="C222" s="118" t="s">
        <v>489</v>
      </c>
      <c r="D222" s="118" t="s">
        <v>813</v>
      </c>
      <c r="E222" s="118"/>
      <c r="F222" s="119">
        <f>F223</f>
        <v>975</v>
      </c>
      <c r="G222" s="119">
        <f>G223</f>
        <v>950</v>
      </c>
    </row>
    <row r="223" spans="1:7" x14ac:dyDescent="0.2">
      <c r="A223" s="126" t="s">
        <v>604</v>
      </c>
      <c r="B223" s="127" t="s">
        <v>78</v>
      </c>
      <c r="C223" s="127" t="s">
        <v>489</v>
      </c>
      <c r="D223" s="127" t="s">
        <v>813</v>
      </c>
      <c r="E223" s="127" t="s">
        <v>84</v>
      </c>
      <c r="F223" s="128">
        <f>F224</f>
        <v>975</v>
      </c>
      <c r="G223" s="128">
        <f>G224</f>
        <v>950</v>
      </c>
    </row>
    <row r="224" spans="1:7" x14ac:dyDescent="0.2">
      <c r="A224" s="126" t="s">
        <v>85</v>
      </c>
      <c r="B224" s="127" t="s">
        <v>78</v>
      </c>
      <c r="C224" s="127" t="s">
        <v>489</v>
      </c>
      <c r="D224" s="127" t="s">
        <v>813</v>
      </c>
      <c r="E224" s="127" t="s">
        <v>86</v>
      </c>
      <c r="F224" s="128">
        <v>975</v>
      </c>
      <c r="G224" s="128">
        <v>950</v>
      </c>
    </row>
    <row r="225" spans="1:7" ht="24" x14ac:dyDescent="0.2">
      <c r="A225" s="150" t="s">
        <v>606</v>
      </c>
      <c r="B225" s="132" t="s">
        <v>78</v>
      </c>
      <c r="C225" s="132" t="s">
        <v>489</v>
      </c>
      <c r="D225" s="132" t="s">
        <v>43</v>
      </c>
      <c r="E225" s="132"/>
      <c r="F225" s="143">
        <f>F226</f>
        <v>164322.79999999999</v>
      </c>
      <c r="G225" s="143">
        <f>G226</f>
        <v>173734.5</v>
      </c>
    </row>
    <row r="226" spans="1:7" x14ac:dyDescent="0.2">
      <c r="A226" s="126" t="s">
        <v>604</v>
      </c>
      <c r="B226" s="127" t="s">
        <v>78</v>
      </c>
      <c r="C226" s="127" t="s">
        <v>489</v>
      </c>
      <c r="D226" s="127" t="s">
        <v>43</v>
      </c>
      <c r="E226" s="127" t="s">
        <v>84</v>
      </c>
      <c r="F226" s="142">
        <f>F227</f>
        <v>164322.79999999999</v>
      </c>
      <c r="G226" s="142">
        <f>G227</f>
        <v>173734.5</v>
      </c>
    </row>
    <row r="227" spans="1:7" x14ac:dyDescent="0.2">
      <c r="A227" s="126" t="s">
        <v>85</v>
      </c>
      <c r="B227" s="127" t="s">
        <v>78</v>
      </c>
      <c r="C227" s="127" t="s">
        <v>489</v>
      </c>
      <c r="D227" s="127" t="s">
        <v>43</v>
      </c>
      <c r="E227" s="127" t="s">
        <v>86</v>
      </c>
      <c r="F227" s="142">
        <v>164322.79999999999</v>
      </c>
      <c r="G227" s="142">
        <v>173734.5</v>
      </c>
    </row>
    <row r="228" spans="1:7" ht="24" x14ac:dyDescent="0.2">
      <c r="A228" s="131" t="s">
        <v>242</v>
      </c>
      <c r="B228" s="132" t="s">
        <v>78</v>
      </c>
      <c r="C228" s="132" t="s">
        <v>489</v>
      </c>
      <c r="D228" s="132" t="s">
        <v>44</v>
      </c>
      <c r="E228" s="132"/>
      <c r="F228" s="143">
        <f>F229</f>
        <v>10623</v>
      </c>
      <c r="G228" s="143">
        <f>G229</f>
        <v>10623</v>
      </c>
    </row>
    <row r="229" spans="1:7" x14ac:dyDescent="0.2">
      <c r="A229" s="126" t="s">
        <v>604</v>
      </c>
      <c r="B229" s="127" t="s">
        <v>78</v>
      </c>
      <c r="C229" s="127" t="s">
        <v>489</v>
      </c>
      <c r="D229" s="127" t="s">
        <v>44</v>
      </c>
      <c r="E229" s="127" t="s">
        <v>84</v>
      </c>
      <c r="F229" s="142">
        <f>F230</f>
        <v>10623</v>
      </c>
      <c r="G229" s="142">
        <f>G230</f>
        <v>10623</v>
      </c>
    </row>
    <row r="230" spans="1:7" x14ac:dyDescent="0.2">
      <c r="A230" s="126" t="s">
        <v>85</v>
      </c>
      <c r="B230" s="127" t="s">
        <v>78</v>
      </c>
      <c r="C230" s="127" t="s">
        <v>489</v>
      </c>
      <c r="D230" s="127" t="s">
        <v>44</v>
      </c>
      <c r="E230" s="127" t="s">
        <v>86</v>
      </c>
      <c r="F230" s="142">
        <v>10623</v>
      </c>
      <c r="G230" s="142">
        <v>10623</v>
      </c>
    </row>
    <row r="231" spans="1:7" ht="48" x14ac:dyDescent="0.2">
      <c r="A231" s="117" t="s">
        <v>722</v>
      </c>
      <c r="B231" s="118" t="s">
        <v>594</v>
      </c>
      <c r="C231" s="118" t="s">
        <v>489</v>
      </c>
      <c r="D231" s="118" t="s">
        <v>595</v>
      </c>
      <c r="E231" s="118"/>
      <c r="F231" s="141">
        <f>F232</f>
        <v>400000</v>
      </c>
      <c r="G231" s="141">
        <f>G232</f>
        <v>0</v>
      </c>
    </row>
    <row r="232" spans="1:7" x14ac:dyDescent="0.2">
      <c r="A232" s="126" t="s">
        <v>604</v>
      </c>
      <c r="B232" s="127" t="s">
        <v>78</v>
      </c>
      <c r="C232" s="127" t="s">
        <v>489</v>
      </c>
      <c r="D232" s="127" t="s">
        <v>595</v>
      </c>
      <c r="E232" s="127" t="s">
        <v>84</v>
      </c>
      <c r="F232" s="142">
        <f>F233</f>
        <v>400000</v>
      </c>
      <c r="G232" s="142">
        <f>G233</f>
        <v>0</v>
      </c>
    </row>
    <row r="233" spans="1:7" x14ac:dyDescent="0.2">
      <c r="A233" s="126" t="s">
        <v>85</v>
      </c>
      <c r="B233" s="127" t="s">
        <v>78</v>
      </c>
      <c r="C233" s="127" t="s">
        <v>489</v>
      </c>
      <c r="D233" s="127" t="s">
        <v>595</v>
      </c>
      <c r="E233" s="127" t="s">
        <v>86</v>
      </c>
      <c r="F233" s="142">
        <v>400000</v>
      </c>
      <c r="G233" s="142">
        <v>0</v>
      </c>
    </row>
    <row r="234" spans="1:7" ht="24" x14ac:dyDescent="0.2">
      <c r="A234" s="117" t="s">
        <v>596</v>
      </c>
      <c r="B234" s="118" t="s">
        <v>594</v>
      </c>
      <c r="C234" s="118" t="s">
        <v>489</v>
      </c>
      <c r="D234" s="118" t="s">
        <v>597</v>
      </c>
      <c r="E234" s="118"/>
      <c r="F234" s="141">
        <f>F235</f>
        <v>80966</v>
      </c>
      <c r="G234" s="141">
        <f>G235</f>
        <v>79560</v>
      </c>
    </row>
    <row r="235" spans="1:7" x14ac:dyDescent="0.2">
      <c r="A235" s="126" t="s">
        <v>604</v>
      </c>
      <c r="B235" s="127" t="s">
        <v>78</v>
      </c>
      <c r="C235" s="127" t="s">
        <v>489</v>
      </c>
      <c r="D235" s="127" t="s">
        <v>597</v>
      </c>
      <c r="E235" s="127" t="s">
        <v>84</v>
      </c>
      <c r="F235" s="142">
        <f>F236</f>
        <v>80966</v>
      </c>
      <c r="G235" s="142">
        <f>G236</f>
        <v>79560</v>
      </c>
    </row>
    <row r="236" spans="1:7" x14ac:dyDescent="0.2">
      <c r="A236" s="126" t="s">
        <v>85</v>
      </c>
      <c r="B236" s="127" t="s">
        <v>78</v>
      </c>
      <c r="C236" s="127" t="s">
        <v>489</v>
      </c>
      <c r="D236" s="127" t="s">
        <v>597</v>
      </c>
      <c r="E236" s="127" t="s">
        <v>86</v>
      </c>
      <c r="F236" s="142">
        <v>80966</v>
      </c>
      <c r="G236" s="142">
        <v>79560</v>
      </c>
    </row>
    <row r="237" spans="1:7" x14ac:dyDescent="0.2">
      <c r="A237" s="131" t="s">
        <v>459</v>
      </c>
      <c r="B237" s="132" t="s">
        <v>78</v>
      </c>
      <c r="C237" s="132" t="s">
        <v>489</v>
      </c>
      <c r="D237" s="132" t="s">
        <v>331</v>
      </c>
      <c r="E237" s="132"/>
      <c r="F237" s="133">
        <f>F238+F246</f>
        <v>18034.3</v>
      </c>
      <c r="G237" s="133">
        <f>G238+G246</f>
        <v>18034.3</v>
      </c>
    </row>
    <row r="238" spans="1:7" x14ac:dyDescent="0.2">
      <c r="A238" s="166" t="s">
        <v>337</v>
      </c>
      <c r="B238" s="146" t="s">
        <v>78</v>
      </c>
      <c r="C238" s="146" t="s">
        <v>489</v>
      </c>
      <c r="D238" s="167" t="s">
        <v>607</v>
      </c>
      <c r="E238" s="146"/>
      <c r="F238" s="151">
        <f>F239</f>
        <v>4350</v>
      </c>
      <c r="G238" s="151">
        <f>G239</f>
        <v>4350</v>
      </c>
    </row>
    <row r="239" spans="1:7" x14ac:dyDescent="0.2">
      <c r="A239" s="117" t="s">
        <v>490</v>
      </c>
      <c r="B239" s="118" t="s">
        <v>78</v>
      </c>
      <c r="C239" s="118" t="s">
        <v>489</v>
      </c>
      <c r="D239" s="118" t="s">
        <v>607</v>
      </c>
      <c r="E239" s="118"/>
      <c r="F239" s="119">
        <f>F240+F242+F244</f>
        <v>4350</v>
      </c>
      <c r="G239" s="119">
        <f>G240+G242+G244</f>
        <v>4350</v>
      </c>
    </row>
    <row r="240" spans="1:7" ht="36" x14ac:dyDescent="0.2">
      <c r="A240" s="126" t="s">
        <v>79</v>
      </c>
      <c r="B240" s="127" t="s">
        <v>78</v>
      </c>
      <c r="C240" s="127" t="s">
        <v>489</v>
      </c>
      <c r="D240" s="127" t="s">
        <v>607</v>
      </c>
      <c r="E240" s="127" t="s">
        <v>80</v>
      </c>
      <c r="F240" s="128">
        <f>F241</f>
        <v>3890</v>
      </c>
      <c r="G240" s="128">
        <f>G241</f>
        <v>3890</v>
      </c>
    </row>
    <row r="241" spans="1:7" x14ac:dyDescent="0.2">
      <c r="A241" s="126" t="s">
        <v>491</v>
      </c>
      <c r="B241" s="127" t="s">
        <v>78</v>
      </c>
      <c r="C241" s="127" t="s">
        <v>489</v>
      </c>
      <c r="D241" s="127" t="s">
        <v>607</v>
      </c>
      <c r="E241" s="127" t="s">
        <v>492</v>
      </c>
      <c r="F241" s="128">
        <f>2990+900</f>
        <v>3890</v>
      </c>
      <c r="G241" s="128">
        <f>2990+900</f>
        <v>3890</v>
      </c>
    </row>
    <row r="242" spans="1:7" x14ac:dyDescent="0.2">
      <c r="A242" s="126" t="s">
        <v>604</v>
      </c>
      <c r="B242" s="127" t="s">
        <v>78</v>
      </c>
      <c r="C242" s="127" t="s">
        <v>489</v>
      </c>
      <c r="D242" s="127" t="s">
        <v>607</v>
      </c>
      <c r="E242" s="127" t="s">
        <v>84</v>
      </c>
      <c r="F242" s="128">
        <f>F243</f>
        <v>294.7</v>
      </c>
      <c r="G242" s="128">
        <f>G243</f>
        <v>294.7</v>
      </c>
    </row>
    <row r="243" spans="1:7" x14ac:dyDescent="0.2">
      <c r="A243" s="126" t="s">
        <v>85</v>
      </c>
      <c r="B243" s="127" t="s">
        <v>78</v>
      </c>
      <c r="C243" s="127" t="s">
        <v>489</v>
      </c>
      <c r="D243" s="127" t="s">
        <v>607</v>
      </c>
      <c r="E243" s="127" t="s">
        <v>86</v>
      </c>
      <c r="F243" s="128">
        <f>99+104.5+91.2</f>
        <v>294.7</v>
      </c>
      <c r="G243" s="128">
        <f>99+104.5+91.2</f>
        <v>294.7</v>
      </c>
    </row>
    <row r="244" spans="1:7" x14ac:dyDescent="0.2">
      <c r="A244" s="126" t="s">
        <v>87</v>
      </c>
      <c r="B244" s="127" t="s">
        <v>78</v>
      </c>
      <c r="C244" s="127" t="s">
        <v>489</v>
      </c>
      <c r="D244" s="127" t="s">
        <v>607</v>
      </c>
      <c r="E244" s="127" t="s">
        <v>88</v>
      </c>
      <c r="F244" s="128">
        <f>F245</f>
        <v>165.3</v>
      </c>
      <c r="G244" s="128">
        <f>G245</f>
        <v>165.3</v>
      </c>
    </row>
    <row r="245" spans="1:7" x14ac:dyDescent="0.2">
      <c r="A245" s="126" t="s">
        <v>156</v>
      </c>
      <c r="B245" s="127" t="s">
        <v>78</v>
      </c>
      <c r="C245" s="127" t="s">
        <v>489</v>
      </c>
      <c r="D245" s="127" t="s">
        <v>607</v>
      </c>
      <c r="E245" s="127" t="s">
        <v>89</v>
      </c>
      <c r="F245" s="128">
        <v>165.3</v>
      </c>
      <c r="G245" s="128">
        <v>165.3</v>
      </c>
    </row>
    <row r="246" spans="1:7" x14ac:dyDescent="0.2">
      <c r="A246" s="135" t="s">
        <v>338</v>
      </c>
      <c r="B246" s="132" t="s">
        <v>78</v>
      </c>
      <c r="C246" s="132" t="s">
        <v>489</v>
      </c>
      <c r="D246" s="136" t="s">
        <v>608</v>
      </c>
      <c r="E246" s="132"/>
      <c r="F246" s="133">
        <f>F247</f>
        <v>13684.3</v>
      </c>
      <c r="G246" s="133">
        <f>G247</f>
        <v>13684.3</v>
      </c>
    </row>
    <row r="247" spans="1:7" ht="24" x14ac:dyDescent="0.2">
      <c r="A247" s="126" t="s">
        <v>104</v>
      </c>
      <c r="B247" s="127" t="s">
        <v>78</v>
      </c>
      <c r="C247" s="127" t="s">
        <v>489</v>
      </c>
      <c r="D247" s="127" t="s">
        <v>608</v>
      </c>
      <c r="E247" s="127" t="s">
        <v>410</v>
      </c>
      <c r="F247" s="128">
        <f>F248</f>
        <v>13684.3</v>
      </c>
      <c r="G247" s="128">
        <f>G248</f>
        <v>13684.3</v>
      </c>
    </row>
    <row r="248" spans="1:7" x14ac:dyDescent="0.2">
      <c r="A248" s="126" t="s">
        <v>105</v>
      </c>
      <c r="B248" s="127" t="s">
        <v>78</v>
      </c>
      <c r="C248" s="127" t="s">
        <v>489</v>
      </c>
      <c r="D248" s="127" t="s">
        <v>608</v>
      </c>
      <c r="E248" s="127" t="s">
        <v>428</v>
      </c>
      <c r="F248" s="128">
        <v>13684.3</v>
      </c>
      <c r="G248" s="128">
        <v>13684.3</v>
      </c>
    </row>
    <row r="249" spans="1:7" x14ac:dyDescent="0.2">
      <c r="A249" s="117" t="s">
        <v>407</v>
      </c>
      <c r="B249" s="118" t="s">
        <v>78</v>
      </c>
      <c r="C249" s="118" t="s">
        <v>494</v>
      </c>
      <c r="D249" s="137"/>
      <c r="E249" s="127"/>
      <c r="F249" s="119">
        <f>F250+F266+F274+F284</f>
        <v>19500</v>
      </c>
      <c r="G249" s="119">
        <f>G250+G266+G274+G284</f>
        <v>15500</v>
      </c>
    </row>
    <row r="250" spans="1:7" ht="40.5" x14ac:dyDescent="0.2">
      <c r="A250" s="130" t="s">
        <v>573</v>
      </c>
      <c r="B250" s="121" t="s">
        <v>78</v>
      </c>
      <c r="C250" s="121" t="s">
        <v>494</v>
      </c>
      <c r="D250" s="121" t="s">
        <v>221</v>
      </c>
      <c r="E250" s="121"/>
      <c r="F250" s="159">
        <f>F251+F254+F257+F260+F263</f>
        <v>1500</v>
      </c>
      <c r="G250" s="159">
        <f>G251+G254+G257+G260+G263</f>
        <v>1500</v>
      </c>
    </row>
    <row r="251" spans="1:7" ht="48" x14ac:dyDescent="0.2">
      <c r="A251" s="160" t="s">
        <v>574</v>
      </c>
      <c r="B251" s="118" t="s">
        <v>78</v>
      </c>
      <c r="C251" s="118" t="s">
        <v>494</v>
      </c>
      <c r="D251" s="118" t="s">
        <v>575</v>
      </c>
      <c r="E251" s="118"/>
      <c r="F251" s="161">
        <f>F252</f>
        <v>200</v>
      </c>
      <c r="G251" s="161">
        <f>G252</f>
        <v>200</v>
      </c>
    </row>
    <row r="252" spans="1:7" x14ac:dyDescent="0.2">
      <c r="A252" s="126" t="s">
        <v>303</v>
      </c>
      <c r="B252" s="127" t="s">
        <v>78</v>
      </c>
      <c r="C252" s="127" t="s">
        <v>494</v>
      </c>
      <c r="D252" s="127" t="s">
        <v>575</v>
      </c>
      <c r="E252" s="127" t="s">
        <v>84</v>
      </c>
      <c r="F252" s="162">
        <f>F253</f>
        <v>200</v>
      </c>
      <c r="G252" s="162">
        <f>G253</f>
        <v>200</v>
      </c>
    </row>
    <row r="253" spans="1:7" x14ac:dyDescent="0.2">
      <c r="A253" s="126" t="s">
        <v>85</v>
      </c>
      <c r="B253" s="127" t="s">
        <v>78</v>
      </c>
      <c r="C253" s="127" t="s">
        <v>494</v>
      </c>
      <c r="D253" s="127" t="s">
        <v>575</v>
      </c>
      <c r="E253" s="127" t="s">
        <v>86</v>
      </c>
      <c r="F253" s="162">
        <v>200</v>
      </c>
      <c r="G253" s="162">
        <v>200</v>
      </c>
    </row>
    <row r="254" spans="1:7" ht="48" x14ac:dyDescent="0.2">
      <c r="A254" s="160" t="s">
        <v>765</v>
      </c>
      <c r="B254" s="118" t="s">
        <v>78</v>
      </c>
      <c r="C254" s="118" t="s">
        <v>494</v>
      </c>
      <c r="D254" s="118" t="s">
        <v>576</v>
      </c>
      <c r="E254" s="118"/>
      <c r="F254" s="161">
        <f>F255</f>
        <v>300</v>
      </c>
      <c r="G254" s="161">
        <f>G255</f>
        <v>300</v>
      </c>
    </row>
    <row r="255" spans="1:7" x14ac:dyDescent="0.2">
      <c r="A255" s="126" t="s">
        <v>303</v>
      </c>
      <c r="B255" s="127" t="s">
        <v>78</v>
      </c>
      <c r="C255" s="127" t="s">
        <v>494</v>
      </c>
      <c r="D255" s="127" t="s">
        <v>576</v>
      </c>
      <c r="E255" s="127" t="s">
        <v>84</v>
      </c>
      <c r="F255" s="162">
        <f>F256</f>
        <v>300</v>
      </c>
      <c r="G255" s="162">
        <f>G256</f>
        <v>300</v>
      </c>
    </row>
    <row r="256" spans="1:7" x14ac:dyDescent="0.2">
      <c r="A256" s="126" t="s">
        <v>85</v>
      </c>
      <c r="B256" s="127" t="s">
        <v>78</v>
      </c>
      <c r="C256" s="127" t="s">
        <v>494</v>
      </c>
      <c r="D256" s="127" t="s">
        <v>576</v>
      </c>
      <c r="E256" s="127" t="s">
        <v>86</v>
      </c>
      <c r="F256" s="162">
        <v>300</v>
      </c>
      <c r="G256" s="162">
        <v>300</v>
      </c>
    </row>
    <row r="257" spans="1:7" ht="36" x14ac:dyDescent="0.2">
      <c r="A257" s="117" t="s">
        <v>577</v>
      </c>
      <c r="B257" s="118" t="s">
        <v>78</v>
      </c>
      <c r="C257" s="118" t="s">
        <v>494</v>
      </c>
      <c r="D257" s="118" t="s">
        <v>578</v>
      </c>
      <c r="E257" s="118"/>
      <c r="F257" s="161">
        <f>F258</f>
        <v>300</v>
      </c>
      <c r="G257" s="161">
        <f>G258</f>
        <v>300</v>
      </c>
    </row>
    <row r="258" spans="1:7" x14ac:dyDescent="0.2">
      <c r="A258" s="126" t="s">
        <v>303</v>
      </c>
      <c r="B258" s="127" t="s">
        <v>78</v>
      </c>
      <c r="C258" s="127" t="s">
        <v>494</v>
      </c>
      <c r="D258" s="127" t="s">
        <v>578</v>
      </c>
      <c r="E258" s="127" t="s">
        <v>84</v>
      </c>
      <c r="F258" s="162">
        <f>F259</f>
        <v>300</v>
      </c>
      <c r="G258" s="162">
        <f>G259</f>
        <v>300</v>
      </c>
    </row>
    <row r="259" spans="1:7" x14ac:dyDescent="0.2">
      <c r="A259" s="126" t="s">
        <v>85</v>
      </c>
      <c r="B259" s="127" t="s">
        <v>78</v>
      </c>
      <c r="C259" s="127" t="s">
        <v>494</v>
      </c>
      <c r="D259" s="127" t="s">
        <v>578</v>
      </c>
      <c r="E259" s="127" t="s">
        <v>86</v>
      </c>
      <c r="F259" s="162">
        <v>300</v>
      </c>
      <c r="G259" s="162">
        <v>300</v>
      </c>
    </row>
    <row r="260" spans="1:7" ht="24" x14ac:dyDescent="0.2">
      <c r="A260" s="117" t="s">
        <v>502</v>
      </c>
      <c r="B260" s="118" t="s">
        <v>78</v>
      </c>
      <c r="C260" s="118" t="s">
        <v>494</v>
      </c>
      <c r="D260" s="118" t="s">
        <v>579</v>
      </c>
      <c r="E260" s="118"/>
      <c r="F260" s="161">
        <f>F261</f>
        <v>400</v>
      </c>
      <c r="G260" s="161">
        <f>G261</f>
        <v>400</v>
      </c>
    </row>
    <row r="261" spans="1:7" x14ac:dyDescent="0.2">
      <c r="A261" s="126" t="s">
        <v>303</v>
      </c>
      <c r="B261" s="127" t="s">
        <v>78</v>
      </c>
      <c r="C261" s="127" t="s">
        <v>494</v>
      </c>
      <c r="D261" s="127" t="s">
        <v>579</v>
      </c>
      <c r="E261" s="127" t="s">
        <v>84</v>
      </c>
      <c r="F261" s="162">
        <f>F262</f>
        <v>400</v>
      </c>
      <c r="G261" s="162">
        <f>G262</f>
        <v>400</v>
      </c>
    </row>
    <row r="262" spans="1:7" x14ac:dyDescent="0.2">
      <c r="A262" s="126" t="s">
        <v>85</v>
      </c>
      <c r="B262" s="127" t="s">
        <v>78</v>
      </c>
      <c r="C262" s="127" t="s">
        <v>494</v>
      </c>
      <c r="D262" s="127" t="s">
        <v>579</v>
      </c>
      <c r="E262" s="127" t="s">
        <v>86</v>
      </c>
      <c r="F262" s="162">
        <v>400</v>
      </c>
      <c r="G262" s="162">
        <v>400</v>
      </c>
    </row>
    <row r="263" spans="1:7" ht="24" x14ac:dyDescent="0.2">
      <c r="A263" s="117" t="s">
        <v>580</v>
      </c>
      <c r="B263" s="118" t="s">
        <v>78</v>
      </c>
      <c r="C263" s="118" t="s">
        <v>494</v>
      </c>
      <c r="D263" s="118" t="s">
        <v>581</v>
      </c>
      <c r="E263" s="118"/>
      <c r="F263" s="161">
        <f>F264</f>
        <v>300</v>
      </c>
      <c r="G263" s="161">
        <f>G264</f>
        <v>300</v>
      </c>
    </row>
    <row r="264" spans="1:7" x14ac:dyDescent="0.2">
      <c r="A264" s="126" t="s">
        <v>303</v>
      </c>
      <c r="B264" s="127" t="s">
        <v>78</v>
      </c>
      <c r="C264" s="127" t="s">
        <v>494</v>
      </c>
      <c r="D264" s="127" t="s">
        <v>581</v>
      </c>
      <c r="E264" s="127" t="s">
        <v>84</v>
      </c>
      <c r="F264" s="162">
        <f>F265</f>
        <v>300</v>
      </c>
      <c r="G264" s="162">
        <f>G265</f>
        <v>300</v>
      </c>
    </row>
    <row r="265" spans="1:7" s="45" customFormat="1" x14ac:dyDescent="0.2">
      <c r="A265" s="126" t="s">
        <v>85</v>
      </c>
      <c r="B265" s="127" t="s">
        <v>78</v>
      </c>
      <c r="C265" s="127" t="s">
        <v>494</v>
      </c>
      <c r="D265" s="127" t="s">
        <v>581</v>
      </c>
      <c r="E265" s="127" t="s">
        <v>86</v>
      </c>
      <c r="F265" s="162">
        <v>300</v>
      </c>
      <c r="G265" s="162">
        <v>300</v>
      </c>
    </row>
    <row r="266" spans="1:7" s="46" customFormat="1" ht="40.5" x14ac:dyDescent="0.2">
      <c r="A266" s="130" t="s">
        <v>713</v>
      </c>
      <c r="B266" s="121" t="s">
        <v>78</v>
      </c>
      <c r="C266" s="121" t="s">
        <v>494</v>
      </c>
      <c r="D266" s="121" t="s">
        <v>244</v>
      </c>
      <c r="E266" s="121"/>
      <c r="F266" s="170">
        <f>F267</f>
        <v>5000</v>
      </c>
      <c r="G266" s="122">
        <f>G267</f>
        <v>3000</v>
      </c>
    </row>
    <row r="267" spans="1:7" s="46" customFormat="1" x14ac:dyDescent="0.2">
      <c r="A267" s="117" t="s">
        <v>665</v>
      </c>
      <c r="B267" s="118" t="s">
        <v>78</v>
      </c>
      <c r="C267" s="118" t="s">
        <v>494</v>
      </c>
      <c r="D267" s="118" t="s">
        <v>245</v>
      </c>
      <c r="E267" s="127"/>
      <c r="F267" s="141">
        <f>F268+F271</f>
        <v>5000</v>
      </c>
      <c r="G267" s="119">
        <f>G268+G271</f>
        <v>3000</v>
      </c>
    </row>
    <row r="268" spans="1:7" s="46" customFormat="1" x14ac:dyDescent="0.2">
      <c r="A268" s="147" t="s">
        <v>666</v>
      </c>
      <c r="B268" s="132" t="s">
        <v>78</v>
      </c>
      <c r="C268" s="132" t="s">
        <v>494</v>
      </c>
      <c r="D268" s="140" t="s">
        <v>667</v>
      </c>
      <c r="E268" s="132"/>
      <c r="F268" s="143">
        <f t="shared" ref="F268:G268" si="9">F269</f>
        <v>0</v>
      </c>
      <c r="G268" s="133">
        <f t="shared" si="9"/>
        <v>3000</v>
      </c>
    </row>
    <row r="269" spans="1:7" s="46" customFormat="1" x14ac:dyDescent="0.2">
      <c r="A269" s="126" t="s">
        <v>303</v>
      </c>
      <c r="B269" s="127" t="s">
        <v>78</v>
      </c>
      <c r="C269" s="127" t="s">
        <v>494</v>
      </c>
      <c r="D269" s="127" t="s">
        <v>667</v>
      </c>
      <c r="E269" s="127" t="s">
        <v>84</v>
      </c>
      <c r="F269" s="142">
        <f>F270</f>
        <v>0</v>
      </c>
      <c r="G269" s="128">
        <f>G270</f>
        <v>3000</v>
      </c>
    </row>
    <row r="270" spans="1:7" s="46" customFormat="1" x14ac:dyDescent="0.2">
      <c r="A270" s="126" t="s">
        <v>85</v>
      </c>
      <c r="B270" s="127" t="s">
        <v>78</v>
      </c>
      <c r="C270" s="127" t="s">
        <v>494</v>
      </c>
      <c r="D270" s="127" t="s">
        <v>667</v>
      </c>
      <c r="E270" s="127" t="s">
        <v>86</v>
      </c>
      <c r="F270" s="142">
        <v>0</v>
      </c>
      <c r="G270" s="128">
        <v>3000</v>
      </c>
    </row>
    <row r="271" spans="1:7" s="46" customFormat="1" x14ac:dyDescent="0.2">
      <c r="A271" s="117" t="s">
        <v>827</v>
      </c>
      <c r="B271" s="132" t="s">
        <v>78</v>
      </c>
      <c r="C271" s="132" t="s">
        <v>494</v>
      </c>
      <c r="D271" s="118" t="s">
        <v>828</v>
      </c>
      <c r="E271" s="118"/>
      <c r="F271" s="141">
        <f>F272</f>
        <v>5000</v>
      </c>
      <c r="G271" s="141">
        <f>G272</f>
        <v>0</v>
      </c>
    </row>
    <row r="272" spans="1:7" s="46" customFormat="1" x14ac:dyDescent="0.2">
      <c r="A272" s="126" t="s">
        <v>303</v>
      </c>
      <c r="B272" s="127" t="s">
        <v>78</v>
      </c>
      <c r="C272" s="127" t="s">
        <v>494</v>
      </c>
      <c r="D272" s="127" t="s">
        <v>828</v>
      </c>
      <c r="E272" s="127" t="s">
        <v>84</v>
      </c>
      <c r="F272" s="142">
        <f>F273</f>
        <v>5000</v>
      </c>
      <c r="G272" s="142">
        <f>G273</f>
        <v>0</v>
      </c>
    </row>
    <row r="273" spans="1:7" s="46" customFormat="1" x14ac:dyDescent="0.2">
      <c r="A273" s="126" t="s">
        <v>85</v>
      </c>
      <c r="B273" s="127" t="s">
        <v>78</v>
      </c>
      <c r="C273" s="127" t="s">
        <v>494</v>
      </c>
      <c r="D273" s="127" t="s">
        <v>828</v>
      </c>
      <c r="E273" s="127" t="s">
        <v>86</v>
      </c>
      <c r="F273" s="142">
        <v>5000</v>
      </c>
      <c r="G273" s="142">
        <v>0</v>
      </c>
    </row>
    <row r="274" spans="1:7" s="46" customFormat="1" ht="27" x14ac:dyDescent="0.2">
      <c r="A274" s="130" t="s">
        <v>708</v>
      </c>
      <c r="B274" s="121" t="s">
        <v>78</v>
      </c>
      <c r="C274" s="121" t="s">
        <v>494</v>
      </c>
      <c r="D274" s="121" t="s">
        <v>274</v>
      </c>
      <c r="E274" s="121"/>
      <c r="F274" s="122">
        <f>F278+F281+F275</f>
        <v>6000</v>
      </c>
      <c r="G274" s="122">
        <f>G278+G281+G275</f>
        <v>4000</v>
      </c>
    </row>
    <row r="275" spans="1:7" s="46" customFormat="1" x14ac:dyDescent="0.2">
      <c r="A275" s="148" t="s">
        <v>137</v>
      </c>
      <c r="B275" s="118" t="s">
        <v>78</v>
      </c>
      <c r="C275" s="118" t="s">
        <v>494</v>
      </c>
      <c r="D275" s="118" t="s">
        <v>650</v>
      </c>
      <c r="E275" s="118"/>
      <c r="F275" s="119">
        <f>F276</f>
        <v>500</v>
      </c>
      <c r="G275" s="119">
        <f>G276</f>
        <v>500</v>
      </c>
    </row>
    <row r="276" spans="1:7" s="46" customFormat="1" x14ac:dyDescent="0.2">
      <c r="A276" s="126" t="s">
        <v>303</v>
      </c>
      <c r="B276" s="127" t="s">
        <v>78</v>
      </c>
      <c r="C276" s="127" t="s">
        <v>494</v>
      </c>
      <c r="D276" s="127" t="s">
        <v>650</v>
      </c>
      <c r="E276" s="127" t="s">
        <v>84</v>
      </c>
      <c r="F276" s="128">
        <f>F277</f>
        <v>500</v>
      </c>
      <c r="G276" s="128">
        <f>G277</f>
        <v>500</v>
      </c>
    </row>
    <row r="277" spans="1:7" s="46" customFormat="1" x14ac:dyDescent="0.2">
      <c r="A277" s="126" t="s">
        <v>85</v>
      </c>
      <c r="B277" s="127" t="s">
        <v>78</v>
      </c>
      <c r="C277" s="127" t="s">
        <v>494</v>
      </c>
      <c r="D277" s="127" t="s">
        <v>650</v>
      </c>
      <c r="E277" s="127" t="s">
        <v>86</v>
      </c>
      <c r="F277" s="128">
        <v>500</v>
      </c>
      <c r="G277" s="128">
        <v>500</v>
      </c>
    </row>
    <row r="278" spans="1:7" s="46" customFormat="1" x14ac:dyDescent="0.2">
      <c r="A278" s="117" t="s">
        <v>229</v>
      </c>
      <c r="B278" s="118" t="s">
        <v>78</v>
      </c>
      <c r="C278" s="118" t="s">
        <v>494</v>
      </c>
      <c r="D278" s="118" t="s">
        <v>649</v>
      </c>
      <c r="E278" s="118"/>
      <c r="F278" s="119">
        <f>F279</f>
        <v>4000</v>
      </c>
      <c r="G278" s="119">
        <f>G279</f>
        <v>3500</v>
      </c>
    </row>
    <row r="279" spans="1:7" s="46" customFormat="1" x14ac:dyDescent="0.2">
      <c r="A279" s="126" t="s">
        <v>303</v>
      </c>
      <c r="B279" s="127" t="s">
        <v>78</v>
      </c>
      <c r="C279" s="127" t="s">
        <v>494</v>
      </c>
      <c r="D279" s="127" t="s">
        <v>649</v>
      </c>
      <c r="E279" s="127" t="s">
        <v>84</v>
      </c>
      <c r="F279" s="128">
        <f>F280</f>
        <v>4000</v>
      </c>
      <c r="G279" s="128">
        <f>G280</f>
        <v>3500</v>
      </c>
    </row>
    <row r="280" spans="1:7" s="46" customFormat="1" x14ac:dyDescent="0.2">
      <c r="A280" s="126" t="s">
        <v>85</v>
      </c>
      <c r="B280" s="127" t="s">
        <v>78</v>
      </c>
      <c r="C280" s="127" t="s">
        <v>494</v>
      </c>
      <c r="D280" s="127" t="s">
        <v>649</v>
      </c>
      <c r="E280" s="127" t="s">
        <v>86</v>
      </c>
      <c r="F280" s="128">
        <v>4000</v>
      </c>
      <c r="G280" s="128">
        <v>3500</v>
      </c>
    </row>
    <row r="281" spans="1:7" s="46" customFormat="1" x14ac:dyDescent="0.2">
      <c r="A281" s="117" t="s">
        <v>816</v>
      </c>
      <c r="B281" s="118" t="s">
        <v>78</v>
      </c>
      <c r="C281" s="118" t="s">
        <v>494</v>
      </c>
      <c r="D281" s="118" t="s">
        <v>817</v>
      </c>
      <c r="E281" s="118"/>
      <c r="F281" s="141">
        <f>F282</f>
        <v>1500</v>
      </c>
      <c r="G281" s="141">
        <f>G282</f>
        <v>0</v>
      </c>
    </row>
    <row r="282" spans="1:7" s="46" customFormat="1" x14ac:dyDescent="0.2">
      <c r="A282" s="126" t="s">
        <v>303</v>
      </c>
      <c r="B282" s="127" t="s">
        <v>78</v>
      </c>
      <c r="C282" s="127" t="s">
        <v>494</v>
      </c>
      <c r="D282" s="127" t="s">
        <v>817</v>
      </c>
      <c r="E282" s="127" t="s">
        <v>84</v>
      </c>
      <c r="F282" s="142">
        <f>F283</f>
        <v>1500</v>
      </c>
      <c r="G282" s="142">
        <f>G283</f>
        <v>0</v>
      </c>
    </row>
    <row r="283" spans="1:7" s="46" customFormat="1" x14ac:dyDescent="0.2">
      <c r="A283" s="126" t="s">
        <v>85</v>
      </c>
      <c r="B283" s="127" t="s">
        <v>78</v>
      </c>
      <c r="C283" s="127" t="s">
        <v>494</v>
      </c>
      <c r="D283" s="127" t="s">
        <v>817</v>
      </c>
      <c r="E283" s="127" t="s">
        <v>86</v>
      </c>
      <c r="F283" s="142">
        <v>1500</v>
      </c>
      <c r="G283" s="142">
        <v>0</v>
      </c>
    </row>
    <row r="284" spans="1:7" s="46" customFormat="1" x14ac:dyDescent="0.2">
      <c r="A284" s="152" t="s">
        <v>74</v>
      </c>
      <c r="B284" s="132" t="s">
        <v>78</v>
      </c>
      <c r="C284" s="132" t="s">
        <v>494</v>
      </c>
      <c r="D284" s="132" t="s">
        <v>216</v>
      </c>
      <c r="E284" s="132"/>
      <c r="F284" s="133">
        <f>F285</f>
        <v>7000</v>
      </c>
      <c r="G284" s="133">
        <f>G285</f>
        <v>7000</v>
      </c>
    </row>
    <row r="285" spans="1:7" s="46" customFormat="1" x14ac:dyDescent="0.2">
      <c r="A285" s="117" t="s">
        <v>306</v>
      </c>
      <c r="B285" s="118" t="s">
        <v>78</v>
      </c>
      <c r="C285" s="118" t="s">
        <v>494</v>
      </c>
      <c r="D285" s="118" t="s">
        <v>217</v>
      </c>
      <c r="E285" s="118"/>
      <c r="F285" s="119">
        <f>F286+F289+F292</f>
        <v>7000</v>
      </c>
      <c r="G285" s="119">
        <f>G286+G289+G292</f>
        <v>7000</v>
      </c>
    </row>
    <row r="286" spans="1:7" s="46" customFormat="1" ht="24" x14ac:dyDescent="0.2">
      <c r="A286" s="117" t="s">
        <v>503</v>
      </c>
      <c r="B286" s="118" t="s">
        <v>78</v>
      </c>
      <c r="C286" s="118" t="s">
        <v>494</v>
      </c>
      <c r="D286" s="118" t="s">
        <v>582</v>
      </c>
      <c r="E286" s="118"/>
      <c r="F286" s="141">
        <v>1000</v>
      </c>
      <c r="G286" s="141">
        <v>1000</v>
      </c>
    </row>
    <row r="287" spans="1:7" s="46" customFormat="1" x14ac:dyDescent="0.2">
      <c r="A287" s="126" t="s">
        <v>303</v>
      </c>
      <c r="B287" s="127" t="s">
        <v>78</v>
      </c>
      <c r="C287" s="127" t="s">
        <v>494</v>
      </c>
      <c r="D287" s="127" t="s">
        <v>582</v>
      </c>
      <c r="E287" s="144">
        <v>200</v>
      </c>
      <c r="F287" s="142">
        <v>1000</v>
      </c>
      <c r="G287" s="142">
        <v>1000</v>
      </c>
    </row>
    <row r="288" spans="1:7" s="46" customFormat="1" x14ac:dyDescent="0.2">
      <c r="A288" s="126" t="s">
        <v>85</v>
      </c>
      <c r="B288" s="127" t="s">
        <v>78</v>
      </c>
      <c r="C288" s="127" t="s">
        <v>494</v>
      </c>
      <c r="D288" s="127" t="s">
        <v>582</v>
      </c>
      <c r="E288" s="127" t="s">
        <v>86</v>
      </c>
      <c r="F288" s="142">
        <v>1000</v>
      </c>
      <c r="G288" s="142">
        <v>1000</v>
      </c>
    </row>
    <row r="289" spans="1:7" s="46" customFormat="1" ht="24" x14ac:dyDescent="0.2">
      <c r="A289" s="117" t="s">
        <v>808</v>
      </c>
      <c r="B289" s="118" t="s">
        <v>78</v>
      </c>
      <c r="C289" s="118" t="s">
        <v>494</v>
      </c>
      <c r="D289" s="118" t="s">
        <v>809</v>
      </c>
      <c r="E289" s="118"/>
      <c r="F289" s="141">
        <v>5000</v>
      </c>
      <c r="G289" s="141">
        <v>5000</v>
      </c>
    </row>
    <row r="290" spans="1:7" s="46" customFormat="1" x14ac:dyDescent="0.2">
      <c r="A290" s="126" t="s">
        <v>303</v>
      </c>
      <c r="B290" s="127" t="s">
        <v>78</v>
      </c>
      <c r="C290" s="127" t="s">
        <v>494</v>
      </c>
      <c r="D290" s="127" t="s">
        <v>809</v>
      </c>
      <c r="E290" s="144">
        <v>200</v>
      </c>
      <c r="F290" s="142">
        <v>5000</v>
      </c>
      <c r="G290" s="142">
        <v>5000</v>
      </c>
    </row>
    <row r="291" spans="1:7" s="46" customFormat="1" x14ac:dyDescent="0.2">
      <c r="A291" s="126" t="s">
        <v>85</v>
      </c>
      <c r="B291" s="127" t="s">
        <v>78</v>
      </c>
      <c r="C291" s="127" t="s">
        <v>494</v>
      </c>
      <c r="D291" s="127" t="s">
        <v>809</v>
      </c>
      <c r="E291" s="127" t="s">
        <v>86</v>
      </c>
      <c r="F291" s="142">
        <v>5000</v>
      </c>
      <c r="G291" s="142">
        <v>5000</v>
      </c>
    </row>
    <row r="292" spans="1:7" s="46" customFormat="1" x14ac:dyDescent="0.2">
      <c r="A292" s="150" t="s">
        <v>350</v>
      </c>
      <c r="B292" s="146" t="s">
        <v>78</v>
      </c>
      <c r="C292" s="146" t="s">
        <v>494</v>
      </c>
      <c r="D292" s="146" t="s">
        <v>690</v>
      </c>
      <c r="E292" s="146"/>
      <c r="F292" s="151">
        <v>1000</v>
      </c>
      <c r="G292" s="151">
        <v>1000</v>
      </c>
    </row>
    <row r="293" spans="1:7" s="46" customFormat="1" x14ac:dyDescent="0.2">
      <c r="A293" s="126" t="s">
        <v>303</v>
      </c>
      <c r="B293" s="127" t="s">
        <v>78</v>
      </c>
      <c r="C293" s="127" t="s">
        <v>494</v>
      </c>
      <c r="D293" s="127" t="s">
        <v>690</v>
      </c>
      <c r="E293" s="144">
        <v>200</v>
      </c>
      <c r="F293" s="128">
        <v>1000</v>
      </c>
      <c r="G293" s="128">
        <v>1000</v>
      </c>
    </row>
    <row r="294" spans="1:7" s="46" customFormat="1" x14ac:dyDescent="0.2">
      <c r="A294" s="126" t="s">
        <v>85</v>
      </c>
      <c r="B294" s="127" t="s">
        <v>78</v>
      </c>
      <c r="C294" s="127" t="s">
        <v>494</v>
      </c>
      <c r="D294" s="127" t="s">
        <v>690</v>
      </c>
      <c r="E294" s="127" t="s">
        <v>86</v>
      </c>
      <c r="F294" s="128">
        <v>1000</v>
      </c>
      <c r="G294" s="128">
        <v>1000</v>
      </c>
    </row>
    <row r="295" spans="1:7" s="46" customFormat="1" x14ac:dyDescent="0.2">
      <c r="A295" s="117" t="s">
        <v>377</v>
      </c>
      <c r="B295" s="118" t="s">
        <v>435</v>
      </c>
      <c r="C295" s="118" t="s">
        <v>77</v>
      </c>
      <c r="D295" s="118"/>
      <c r="E295" s="157"/>
      <c r="F295" s="141">
        <f>F296+F344+F370+F426</f>
        <v>637114.27963999996</v>
      </c>
      <c r="G295" s="141">
        <f>G296+G344+G370+G426</f>
        <v>584256.19999999995</v>
      </c>
    </row>
    <row r="296" spans="1:7" s="46" customFormat="1" x14ac:dyDescent="0.2">
      <c r="A296" s="117" t="s">
        <v>378</v>
      </c>
      <c r="B296" s="118" t="s">
        <v>435</v>
      </c>
      <c r="C296" s="118" t="s">
        <v>76</v>
      </c>
      <c r="D296" s="132"/>
      <c r="E296" s="132"/>
      <c r="F296" s="119">
        <f>F297+F328</f>
        <v>92156.179640000002</v>
      </c>
      <c r="G296" s="119">
        <f>G297+G328</f>
        <v>58910</v>
      </c>
    </row>
    <row r="297" spans="1:7" s="46" customFormat="1" ht="40.5" x14ac:dyDescent="0.2">
      <c r="A297" s="130" t="s">
        <v>713</v>
      </c>
      <c r="B297" s="121" t="s">
        <v>435</v>
      </c>
      <c r="C297" s="121" t="s">
        <v>76</v>
      </c>
      <c r="D297" s="121" t="s">
        <v>244</v>
      </c>
      <c r="E297" s="132"/>
      <c r="F297" s="122">
        <f>F298+F311+F321</f>
        <v>44995</v>
      </c>
      <c r="G297" s="122">
        <f>G298+G311+G321</f>
        <v>44195</v>
      </c>
    </row>
    <row r="298" spans="1:7" s="46" customFormat="1" x14ac:dyDescent="0.2">
      <c r="A298" s="117" t="s">
        <v>59</v>
      </c>
      <c r="B298" s="118" t="s">
        <v>435</v>
      </c>
      <c r="C298" s="118" t="s">
        <v>76</v>
      </c>
      <c r="D298" s="118" t="s">
        <v>246</v>
      </c>
      <c r="E298" s="118"/>
      <c r="F298" s="119">
        <f>F299+F302+F305+F308</f>
        <v>9700</v>
      </c>
      <c r="G298" s="119">
        <f>G299+G302+G305+G308</f>
        <v>9900</v>
      </c>
    </row>
    <row r="299" spans="1:7" s="46" customFormat="1" x14ac:dyDescent="0.2">
      <c r="A299" s="135" t="s">
        <v>829</v>
      </c>
      <c r="B299" s="132" t="s">
        <v>435</v>
      </c>
      <c r="C299" s="132" t="s">
        <v>76</v>
      </c>
      <c r="D299" s="140" t="s">
        <v>830</v>
      </c>
      <c r="E299" s="132"/>
      <c r="F299" s="143">
        <f>F300</f>
        <v>2200</v>
      </c>
      <c r="G299" s="143">
        <f>G300</f>
        <v>2400</v>
      </c>
    </row>
    <row r="300" spans="1:7" s="46" customFormat="1" x14ac:dyDescent="0.2">
      <c r="A300" s="126" t="s">
        <v>303</v>
      </c>
      <c r="B300" s="127" t="s">
        <v>435</v>
      </c>
      <c r="C300" s="127" t="s">
        <v>76</v>
      </c>
      <c r="D300" s="127" t="s">
        <v>830</v>
      </c>
      <c r="E300" s="127" t="s">
        <v>84</v>
      </c>
      <c r="F300" s="142">
        <f>F301</f>
        <v>2200</v>
      </c>
      <c r="G300" s="142">
        <f>G301</f>
        <v>2400</v>
      </c>
    </row>
    <row r="301" spans="1:7" s="46" customFormat="1" x14ac:dyDescent="0.2">
      <c r="A301" s="126" t="s">
        <v>85</v>
      </c>
      <c r="B301" s="127" t="s">
        <v>435</v>
      </c>
      <c r="C301" s="127" t="s">
        <v>76</v>
      </c>
      <c r="D301" s="127" t="s">
        <v>830</v>
      </c>
      <c r="E301" s="127" t="s">
        <v>86</v>
      </c>
      <c r="F301" s="142">
        <v>2200</v>
      </c>
      <c r="G301" s="142">
        <v>2400</v>
      </c>
    </row>
    <row r="302" spans="1:7" s="46" customFormat="1" x14ac:dyDescent="0.2">
      <c r="A302" s="131" t="s">
        <v>764</v>
      </c>
      <c r="B302" s="132" t="s">
        <v>435</v>
      </c>
      <c r="C302" s="132" t="s">
        <v>76</v>
      </c>
      <c r="D302" s="132" t="s">
        <v>668</v>
      </c>
      <c r="E302" s="132"/>
      <c r="F302" s="143">
        <f>F303</f>
        <v>5000</v>
      </c>
      <c r="G302" s="143">
        <f>G303</f>
        <v>5000</v>
      </c>
    </row>
    <row r="303" spans="1:7" s="46" customFormat="1" x14ac:dyDescent="0.2">
      <c r="A303" s="126" t="s">
        <v>303</v>
      </c>
      <c r="B303" s="127" t="s">
        <v>435</v>
      </c>
      <c r="C303" s="127" t="s">
        <v>76</v>
      </c>
      <c r="D303" s="127" t="s">
        <v>668</v>
      </c>
      <c r="E303" s="127" t="s">
        <v>84</v>
      </c>
      <c r="F303" s="142">
        <f>F304</f>
        <v>5000</v>
      </c>
      <c r="G303" s="142">
        <f>G304</f>
        <v>5000</v>
      </c>
    </row>
    <row r="304" spans="1:7" s="46" customFormat="1" x14ac:dyDescent="0.2">
      <c r="A304" s="126" t="s">
        <v>85</v>
      </c>
      <c r="B304" s="127" t="s">
        <v>435</v>
      </c>
      <c r="C304" s="127" t="s">
        <v>76</v>
      </c>
      <c r="D304" s="127" t="s">
        <v>668</v>
      </c>
      <c r="E304" s="127" t="s">
        <v>86</v>
      </c>
      <c r="F304" s="142">
        <v>5000</v>
      </c>
      <c r="G304" s="142">
        <v>5000</v>
      </c>
    </row>
    <row r="305" spans="1:7" s="46" customFormat="1" x14ac:dyDescent="0.2">
      <c r="A305" s="131" t="s">
        <v>669</v>
      </c>
      <c r="B305" s="132" t="s">
        <v>435</v>
      </c>
      <c r="C305" s="132" t="s">
        <v>76</v>
      </c>
      <c r="D305" s="132" t="s">
        <v>670</v>
      </c>
      <c r="E305" s="132"/>
      <c r="F305" s="143">
        <f>F306</f>
        <v>500</v>
      </c>
      <c r="G305" s="143">
        <f>G306</f>
        <v>500</v>
      </c>
    </row>
    <row r="306" spans="1:7" s="46" customFormat="1" x14ac:dyDescent="0.2">
      <c r="A306" s="126" t="s">
        <v>303</v>
      </c>
      <c r="B306" s="127" t="s">
        <v>435</v>
      </c>
      <c r="C306" s="127" t="s">
        <v>76</v>
      </c>
      <c r="D306" s="127" t="s">
        <v>670</v>
      </c>
      <c r="E306" s="127" t="s">
        <v>84</v>
      </c>
      <c r="F306" s="142">
        <f>F307</f>
        <v>500</v>
      </c>
      <c r="G306" s="142">
        <f>G307</f>
        <v>500</v>
      </c>
    </row>
    <row r="307" spans="1:7" s="46" customFormat="1" x14ac:dyDescent="0.2">
      <c r="A307" s="126" t="s">
        <v>85</v>
      </c>
      <c r="B307" s="127" t="s">
        <v>435</v>
      </c>
      <c r="C307" s="127" t="s">
        <v>76</v>
      </c>
      <c r="D307" s="127" t="s">
        <v>670</v>
      </c>
      <c r="E307" s="127" t="s">
        <v>86</v>
      </c>
      <c r="F307" s="142">
        <v>500</v>
      </c>
      <c r="G307" s="142">
        <v>500</v>
      </c>
    </row>
    <row r="308" spans="1:7" s="46" customFormat="1" x14ac:dyDescent="0.2">
      <c r="A308" s="131" t="s">
        <v>247</v>
      </c>
      <c r="B308" s="132" t="s">
        <v>435</v>
      </c>
      <c r="C308" s="132" t="s">
        <v>76</v>
      </c>
      <c r="D308" s="132" t="s">
        <v>671</v>
      </c>
      <c r="E308" s="132"/>
      <c r="F308" s="143">
        <f>F309</f>
        <v>2000</v>
      </c>
      <c r="G308" s="143">
        <f>G309</f>
        <v>2000</v>
      </c>
    </row>
    <row r="309" spans="1:7" s="46" customFormat="1" x14ac:dyDescent="0.2">
      <c r="A309" s="126" t="s">
        <v>303</v>
      </c>
      <c r="B309" s="127" t="s">
        <v>435</v>
      </c>
      <c r="C309" s="127" t="s">
        <v>76</v>
      </c>
      <c r="D309" s="127" t="s">
        <v>671</v>
      </c>
      <c r="E309" s="127" t="s">
        <v>84</v>
      </c>
      <c r="F309" s="142">
        <f>F310</f>
        <v>2000</v>
      </c>
      <c r="G309" s="142">
        <f>G310</f>
        <v>2000</v>
      </c>
    </row>
    <row r="310" spans="1:7" s="46" customFormat="1" x14ac:dyDescent="0.2">
      <c r="A310" s="126" t="s">
        <v>85</v>
      </c>
      <c r="B310" s="127" t="s">
        <v>435</v>
      </c>
      <c r="C310" s="127" t="s">
        <v>76</v>
      </c>
      <c r="D310" s="127" t="s">
        <v>671</v>
      </c>
      <c r="E310" s="127" t="s">
        <v>86</v>
      </c>
      <c r="F310" s="142">
        <v>2000</v>
      </c>
      <c r="G310" s="142">
        <v>2000</v>
      </c>
    </row>
    <row r="311" spans="1:7" s="46" customFormat="1" x14ac:dyDescent="0.2">
      <c r="A311" s="117" t="s">
        <v>509</v>
      </c>
      <c r="B311" s="118" t="s">
        <v>435</v>
      </c>
      <c r="C311" s="118" t="s">
        <v>76</v>
      </c>
      <c r="D311" s="118" t="s">
        <v>510</v>
      </c>
      <c r="E311" s="127"/>
      <c r="F311" s="119">
        <f>F312+F315+F318</f>
        <v>7300</v>
      </c>
      <c r="G311" s="119">
        <f>G312+G315+G318</f>
        <v>6300</v>
      </c>
    </row>
    <row r="312" spans="1:7" s="46" customFormat="1" ht="24" x14ac:dyDescent="0.2">
      <c r="A312" s="131" t="s">
        <v>676</v>
      </c>
      <c r="B312" s="132" t="s">
        <v>435</v>
      </c>
      <c r="C312" s="132" t="s">
        <v>76</v>
      </c>
      <c r="D312" s="132" t="s">
        <v>677</v>
      </c>
      <c r="E312" s="132"/>
      <c r="F312" s="133">
        <f>F313</f>
        <v>1000</v>
      </c>
      <c r="G312" s="133">
        <f>G313</f>
        <v>1000</v>
      </c>
    </row>
    <row r="313" spans="1:7" s="46" customFormat="1" x14ac:dyDescent="0.2">
      <c r="A313" s="126" t="s">
        <v>303</v>
      </c>
      <c r="B313" s="127" t="s">
        <v>435</v>
      </c>
      <c r="C313" s="127" t="s">
        <v>76</v>
      </c>
      <c r="D313" s="127" t="s">
        <v>677</v>
      </c>
      <c r="E313" s="127" t="s">
        <v>84</v>
      </c>
      <c r="F313" s="128">
        <f>F314</f>
        <v>1000</v>
      </c>
      <c r="G313" s="128">
        <f>G314</f>
        <v>1000</v>
      </c>
    </row>
    <row r="314" spans="1:7" s="46" customFormat="1" x14ac:dyDescent="0.2">
      <c r="A314" s="126" t="s">
        <v>85</v>
      </c>
      <c r="B314" s="127" t="s">
        <v>435</v>
      </c>
      <c r="C314" s="127" t="s">
        <v>76</v>
      </c>
      <c r="D314" s="127" t="s">
        <v>677</v>
      </c>
      <c r="E314" s="127" t="s">
        <v>86</v>
      </c>
      <c r="F314" s="128">
        <v>1000</v>
      </c>
      <c r="G314" s="128">
        <v>1000</v>
      </c>
    </row>
    <row r="315" spans="1:7" s="46" customFormat="1" ht="24" x14ac:dyDescent="0.2">
      <c r="A315" s="135" t="s">
        <v>511</v>
      </c>
      <c r="B315" s="132" t="s">
        <v>435</v>
      </c>
      <c r="C315" s="132" t="s">
        <v>76</v>
      </c>
      <c r="D315" s="132" t="s">
        <v>678</v>
      </c>
      <c r="E315" s="132"/>
      <c r="F315" s="133">
        <f>F316</f>
        <v>300</v>
      </c>
      <c r="G315" s="133">
        <f>G316</f>
        <v>300</v>
      </c>
    </row>
    <row r="316" spans="1:7" s="46" customFormat="1" x14ac:dyDescent="0.2">
      <c r="A316" s="126" t="s">
        <v>303</v>
      </c>
      <c r="B316" s="127" t="s">
        <v>435</v>
      </c>
      <c r="C316" s="127" t="s">
        <v>76</v>
      </c>
      <c r="D316" s="127" t="s">
        <v>678</v>
      </c>
      <c r="E316" s="127" t="s">
        <v>84</v>
      </c>
      <c r="F316" s="128">
        <f>F317</f>
        <v>300</v>
      </c>
      <c r="G316" s="128">
        <f>G317</f>
        <v>300</v>
      </c>
    </row>
    <row r="317" spans="1:7" s="46" customFormat="1" x14ac:dyDescent="0.2">
      <c r="A317" s="126" t="s">
        <v>85</v>
      </c>
      <c r="B317" s="127" t="s">
        <v>435</v>
      </c>
      <c r="C317" s="127" t="s">
        <v>76</v>
      </c>
      <c r="D317" s="127" t="s">
        <v>678</v>
      </c>
      <c r="E317" s="127" t="s">
        <v>86</v>
      </c>
      <c r="F317" s="128">
        <v>300</v>
      </c>
      <c r="G317" s="128">
        <v>300</v>
      </c>
    </row>
    <row r="318" spans="1:7" s="46" customFormat="1" x14ac:dyDescent="0.2">
      <c r="A318" s="135" t="s">
        <v>248</v>
      </c>
      <c r="B318" s="132" t="s">
        <v>435</v>
      </c>
      <c r="C318" s="132" t="s">
        <v>76</v>
      </c>
      <c r="D318" s="140" t="s">
        <v>679</v>
      </c>
      <c r="E318" s="132"/>
      <c r="F318" s="133">
        <f>F319</f>
        <v>6000</v>
      </c>
      <c r="G318" s="133">
        <f>G319</f>
        <v>5000</v>
      </c>
    </row>
    <row r="319" spans="1:7" s="46" customFormat="1" x14ac:dyDescent="0.2">
      <c r="A319" s="126" t="s">
        <v>303</v>
      </c>
      <c r="B319" s="127" t="s">
        <v>435</v>
      </c>
      <c r="C319" s="127" t="s">
        <v>76</v>
      </c>
      <c r="D319" s="127" t="s">
        <v>679</v>
      </c>
      <c r="E319" s="127" t="s">
        <v>84</v>
      </c>
      <c r="F319" s="128">
        <f>F320</f>
        <v>6000</v>
      </c>
      <c r="G319" s="128">
        <f>G320</f>
        <v>5000</v>
      </c>
    </row>
    <row r="320" spans="1:7" s="46" customFormat="1" x14ac:dyDescent="0.2">
      <c r="A320" s="126" t="s">
        <v>85</v>
      </c>
      <c r="B320" s="127" t="s">
        <v>435</v>
      </c>
      <c r="C320" s="127" t="s">
        <v>76</v>
      </c>
      <c r="D320" s="127" t="s">
        <v>679</v>
      </c>
      <c r="E320" s="127" t="s">
        <v>86</v>
      </c>
      <c r="F320" s="128">
        <v>6000</v>
      </c>
      <c r="G320" s="128">
        <v>5000</v>
      </c>
    </row>
    <row r="321" spans="1:7" s="46" customFormat="1" x14ac:dyDescent="0.2">
      <c r="A321" s="117" t="s">
        <v>152</v>
      </c>
      <c r="B321" s="118" t="s">
        <v>435</v>
      </c>
      <c r="C321" s="118" t="s">
        <v>76</v>
      </c>
      <c r="D321" s="118" t="s">
        <v>127</v>
      </c>
      <c r="E321" s="127"/>
      <c r="F321" s="119">
        <f>F322+F325</f>
        <v>27995</v>
      </c>
      <c r="G321" s="119">
        <f>G322+G325</f>
        <v>27995</v>
      </c>
    </row>
    <row r="322" spans="1:7" s="46" customFormat="1" ht="24" x14ac:dyDescent="0.2">
      <c r="A322" s="131" t="s">
        <v>454</v>
      </c>
      <c r="B322" s="132" t="s">
        <v>435</v>
      </c>
      <c r="C322" s="132" t="s">
        <v>76</v>
      </c>
      <c r="D322" s="132" t="s">
        <v>512</v>
      </c>
      <c r="E322" s="132"/>
      <c r="F322" s="133">
        <f>F323</f>
        <v>25495</v>
      </c>
      <c r="G322" s="133">
        <f>G323</f>
        <v>25495</v>
      </c>
    </row>
    <row r="323" spans="1:7" s="46" customFormat="1" ht="24" x14ac:dyDescent="0.2">
      <c r="A323" s="126" t="s">
        <v>104</v>
      </c>
      <c r="B323" s="127" t="s">
        <v>435</v>
      </c>
      <c r="C323" s="127" t="s">
        <v>76</v>
      </c>
      <c r="D323" s="127" t="s">
        <v>512</v>
      </c>
      <c r="E323" s="127" t="s">
        <v>410</v>
      </c>
      <c r="F323" s="128">
        <f>F324</f>
        <v>25495</v>
      </c>
      <c r="G323" s="128">
        <f>G324</f>
        <v>25495</v>
      </c>
    </row>
    <row r="324" spans="1:7" s="46" customFormat="1" ht="24" x14ac:dyDescent="0.2">
      <c r="A324" s="126" t="s">
        <v>140</v>
      </c>
      <c r="B324" s="127" t="s">
        <v>435</v>
      </c>
      <c r="C324" s="127" t="s">
        <v>76</v>
      </c>
      <c r="D324" s="127" t="s">
        <v>512</v>
      </c>
      <c r="E324" s="127" t="s">
        <v>467</v>
      </c>
      <c r="F324" s="128">
        <f>10495+15000</f>
        <v>25495</v>
      </c>
      <c r="G324" s="128">
        <f>10495+15000</f>
        <v>25495</v>
      </c>
    </row>
    <row r="325" spans="1:7" s="46" customFormat="1" ht="24" x14ac:dyDescent="0.2">
      <c r="A325" s="131" t="s">
        <v>160</v>
      </c>
      <c r="B325" s="132" t="s">
        <v>435</v>
      </c>
      <c r="C325" s="132" t="s">
        <v>76</v>
      </c>
      <c r="D325" s="132" t="s">
        <v>683</v>
      </c>
      <c r="E325" s="132"/>
      <c r="F325" s="143">
        <f>F326</f>
        <v>2500</v>
      </c>
      <c r="G325" s="143">
        <f>G326</f>
        <v>2500</v>
      </c>
    </row>
    <row r="326" spans="1:7" s="46" customFormat="1" x14ac:dyDescent="0.2">
      <c r="A326" s="126" t="s">
        <v>303</v>
      </c>
      <c r="B326" s="127" t="s">
        <v>435</v>
      </c>
      <c r="C326" s="127" t="s">
        <v>76</v>
      </c>
      <c r="D326" s="127" t="s">
        <v>683</v>
      </c>
      <c r="E326" s="127" t="s">
        <v>84</v>
      </c>
      <c r="F326" s="142">
        <f>F327</f>
        <v>2500</v>
      </c>
      <c r="G326" s="142">
        <f>G327</f>
        <v>2500</v>
      </c>
    </row>
    <row r="327" spans="1:7" s="46" customFormat="1" x14ac:dyDescent="0.2">
      <c r="A327" s="126" t="s">
        <v>85</v>
      </c>
      <c r="B327" s="127" t="s">
        <v>435</v>
      </c>
      <c r="C327" s="127" t="s">
        <v>76</v>
      </c>
      <c r="D327" s="127" t="s">
        <v>683</v>
      </c>
      <c r="E327" s="127" t="s">
        <v>86</v>
      </c>
      <c r="F327" s="142">
        <v>2500</v>
      </c>
      <c r="G327" s="142">
        <v>2500</v>
      </c>
    </row>
    <row r="328" spans="1:7" s="46" customFormat="1" ht="27" x14ac:dyDescent="0.2">
      <c r="A328" s="130" t="s">
        <v>708</v>
      </c>
      <c r="B328" s="121" t="s">
        <v>435</v>
      </c>
      <c r="C328" s="121" t="s">
        <v>76</v>
      </c>
      <c r="D328" s="121" t="s">
        <v>274</v>
      </c>
      <c r="E328" s="121"/>
      <c r="F328" s="122">
        <f>F329+F332+F341+F335+F338</f>
        <v>47161.179640000002</v>
      </c>
      <c r="G328" s="122">
        <f>G329+G332+G341</f>
        <v>14715</v>
      </c>
    </row>
    <row r="329" spans="1:7" s="46" customFormat="1" ht="24" x14ac:dyDescent="0.2">
      <c r="A329" s="117" t="s">
        <v>499</v>
      </c>
      <c r="B329" s="118" t="s">
        <v>435</v>
      </c>
      <c r="C329" s="118" t="s">
        <v>76</v>
      </c>
      <c r="D329" s="118" t="s">
        <v>651</v>
      </c>
      <c r="E329" s="118"/>
      <c r="F329" s="141">
        <f>F330</f>
        <v>2000</v>
      </c>
      <c r="G329" s="141">
        <f>G330</f>
        <v>2000</v>
      </c>
    </row>
    <row r="330" spans="1:7" s="46" customFormat="1" x14ac:dyDescent="0.2">
      <c r="A330" s="126" t="s">
        <v>303</v>
      </c>
      <c r="B330" s="127" t="s">
        <v>435</v>
      </c>
      <c r="C330" s="127" t="s">
        <v>76</v>
      </c>
      <c r="D330" s="127" t="s">
        <v>651</v>
      </c>
      <c r="E330" s="127" t="s">
        <v>84</v>
      </c>
      <c r="F330" s="142">
        <f>F331</f>
        <v>2000</v>
      </c>
      <c r="G330" s="142">
        <f>G331</f>
        <v>2000</v>
      </c>
    </row>
    <row r="331" spans="1:7" s="46" customFormat="1" x14ac:dyDescent="0.2">
      <c r="A331" s="126" t="s">
        <v>85</v>
      </c>
      <c r="B331" s="127" t="s">
        <v>435</v>
      </c>
      <c r="C331" s="127" t="s">
        <v>76</v>
      </c>
      <c r="D331" s="127" t="s">
        <v>651</v>
      </c>
      <c r="E331" s="127" t="s">
        <v>86</v>
      </c>
      <c r="F331" s="142">
        <v>2000</v>
      </c>
      <c r="G331" s="142">
        <v>2000</v>
      </c>
    </row>
    <row r="332" spans="1:7" s="46" customFormat="1" x14ac:dyDescent="0.2">
      <c r="A332" s="148" t="s">
        <v>137</v>
      </c>
      <c r="B332" s="118" t="s">
        <v>435</v>
      </c>
      <c r="C332" s="118" t="s">
        <v>76</v>
      </c>
      <c r="D332" s="118" t="s">
        <v>650</v>
      </c>
      <c r="E332" s="127"/>
      <c r="F332" s="141">
        <f>F333</f>
        <v>3000</v>
      </c>
      <c r="G332" s="141">
        <f>G333</f>
        <v>3000</v>
      </c>
    </row>
    <row r="333" spans="1:7" s="46" customFormat="1" x14ac:dyDescent="0.2">
      <c r="A333" s="126" t="s">
        <v>228</v>
      </c>
      <c r="B333" s="127" t="s">
        <v>435</v>
      </c>
      <c r="C333" s="127" t="s">
        <v>76</v>
      </c>
      <c r="D333" s="127" t="s">
        <v>650</v>
      </c>
      <c r="E333" s="127" t="s">
        <v>437</v>
      </c>
      <c r="F333" s="142">
        <f>F334</f>
        <v>3000</v>
      </c>
      <c r="G333" s="142">
        <f>G334</f>
        <v>3000</v>
      </c>
    </row>
    <row r="334" spans="1:7" s="46" customFormat="1" x14ac:dyDescent="0.2">
      <c r="A334" s="126" t="s">
        <v>438</v>
      </c>
      <c r="B334" s="127" t="s">
        <v>435</v>
      </c>
      <c r="C334" s="127" t="s">
        <v>76</v>
      </c>
      <c r="D334" s="127" t="s">
        <v>650</v>
      </c>
      <c r="E334" s="127" t="s">
        <v>439</v>
      </c>
      <c r="F334" s="142">
        <v>3000</v>
      </c>
      <c r="G334" s="142">
        <v>3000</v>
      </c>
    </row>
    <row r="335" spans="1:7" s="46" customFormat="1" ht="67.5" x14ac:dyDescent="0.2">
      <c r="A335" s="231" t="s">
        <v>773</v>
      </c>
      <c r="B335" s="48" t="s">
        <v>435</v>
      </c>
      <c r="C335" s="48" t="s">
        <v>76</v>
      </c>
      <c r="D335" s="48" t="s">
        <v>836</v>
      </c>
      <c r="E335" s="48"/>
      <c r="F335" s="233">
        <f>F336</f>
        <v>27874.35572</v>
      </c>
      <c r="G335" s="142">
        <f>G336</f>
        <v>0</v>
      </c>
    </row>
    <row r="336" spans="1:7" s="46" customFormat="1" x14ac:dyDescent="0.2">
      <c r="A336" s="73" t="s">
        <v>228</v>
      </c>
      <c r="B336" s="29" t="s">
        <v>435</v>
      </c>
      <c r="C336" s="29" t="s">
        <v>76</v>
      </c>
      <c r="D336" s="29" t="s">
        <v>836</v>
      </c>
      <c r="E336" s="29" t="s">
        <v>437</v>
      </c>
      <c r="F336" s="38">
        <f>F337</f>
        <v>27874.35572</v>
      </c>
      <c r="G336" s="142">
        <f>G337</f>
        <v>0</v>
      </c>
    </row>
    <row r="337" spans="1:7" s="46" customFormat="1" x14ac:dyDescent="0.2">
      <c r="A337" s="73" t="s">
        <v>438</v>
      </c>
      <c r="B337" s="29" t="s">
        <v>435</v>
      </c>
      <c r="C337" s="29" t="s">
        <v>76</v>
      </c>
      <c r="D337" s="29" t="s">
        <v>836</v>
      </c>
      <c r="E337" s="29" t="s">
        <v>439</v>
      </c>
      <c r="F337" s="38">
        <v>27874.35572</v>
      </c>
      <c r="G337" s="142">
        <v>0</v>
      </c>
    </row>
    <row r="338" spans="1:7" s="46" customFormat="1" ht="54" x14ac:dyDescent="0.2">
      <c r="A338" s="232" t="s">
        <v>775</v>
      </c>
      <c r="B338" s="48" t="s">
        <v>435</v>
      </c>
      <c r="C338" s="48" t="s">
        <v>76</v>
      </c>
      <c r="D338" s="48" t="s">
        <v>837</v>
      </c>
      <c r="E338" s="48"/>
      <c r="F338" s="233">
        <f>F339</f>
        <v>686.82392000000004</v>
      </c>
      <c r="G338" s="142">
        <f>G339</f>
        <v>0</v>
      </c>
    </row>
    <row r="339" spans="1:7" s="46" customFormat="1" x14ac:dyDescent="0.2">
      <c r="A339" s="73" t="s">
        <v>228</v>
      </c>
      <c r="B339" s="29" t="s">
        <v>435</v>
      </c>
      <c r="C339" s="29" t="s">
        <v>76</v>
      </c>
      <c r="D339" s="29" t="s">
        <v>837</v>
      </c>
      <c r="E339" s="29" t="s">
        <v>437</v>
      </c>
      <c r="F339" s="38">
        <f>F340</f>
        <v>686.82392000000004</v>
      </c>
      <c r="G339" s="142">
        <f>G340</f>
        <v>0</v>
      </c>
    </row>
    <row r="340" spans="1:7" s="46" customFormat="1" x14ac:dyDescent="0.2">
      <c r="A340" s="73" t="s">
        <v>438</v>
      </c>
      <c r="B340" s="29" t="s">
        <v>435</v>
      </c>
      <c r="C340" s="29" t="s">
        <v>76</v>
      </c>
      <c r="D340" s="29" t="s">
        <v>837</v>
      </c>
      <c r="E340" s="29" t="s">
        <v>439</v>
      </c>
      <c r="F340" s="38">
        <v>686.82392000000004</v>
      </c>
      <c r="G340" s="142">
        <v>0</v>
      </c>
    </row>
    <row r="341" spans="1:7" s="46" customFormat="1" ht="24" x14ac:dyDescent="0.2">
      <c r="A341" s="117" t="s">
        <v>644</v>
      </c>
      <c r="B341" s="118" t="s">
        <v>435</v>
      </c>
      <c r="C341" s="118" t="s">
        <v>76</v>
      </c>
      <c r="D341" s="118" t="s">
        <v>838</v>
      </c>
      <c r="E341" s="118"/>
      <c r="F341" s="119">
        <f>F342</f>
        <v>13600</v>
      </c>
      <c r="G341" s="119">
        <f>G342</f>
        <v>9715</v>
      </c>
    </row>
    <row r="342" spans="1:7" s="46" customFormat="1" x14ac:dyDescent="0.2">
      <c r="A342" s="126" t="s">
        <v>228</v>
      </c>
      <c r="B342" s="127" t="s">
        <v>435</v>
      </c>
      <c r="C342" s="127" t="s">
        <v>76</v>
      </c>
      <c r="D342" s="127" t="s">
        <v>838</v>
      </c>
      <c r="E342" s="127" t="s">
        <v>437</v>
      </c>
      <c r="F342" s="128">
        <f>F343</f>
        <v>13600</v>
      </c>
      <c r="G342" s="128">
        <f>G343</f>
        <v>9715</v>
      </c>
    </row>
    <row r="343" spans="1:7" s="46" customFormat="1" x14ac:dyDescent="0.2">
      <c r="A343" s="126" t="s">
        <v>438</v>
      </c>
      <c r="B343" s="127" t="s">
        <v>435</v>
      </c>
      <c r="C343" s="127" t="s">
        <v>76</v>
      </c>
      <c r="D343" s="127" t="s">
        <v>838</v>
      </c>
      <c r="E343" s="127" t="s">
        <v>439</v>
      </c>
      <c r="F343" s="128">
        <v>13600</v>
      </c>
      <c r="G343" s="128">
        <v>9715</v>
      </c>
    </row>
    <row r="344" spans="1:7" s="46" customFormat="1" x14ac:dyDescent="0.2">
      <c r="A344" s="117" t="s">
        <v>379</v>
      </c>
      <c r="B344" s="118" t="s">
        <v>435</v>
      </c>
      <c r="C344" s="118" t="s">
        <v>496</v>
      </c>
      <c r="D344" s="118"/>
      <c r="E344" s="118"/>
      <c r="F344" s="119">
        <f>F345</f>
        <v>66804.399999999994</v>
      </c>
      <c r="G344" s="119">
        <f>G345</f>
        <v>59615</v>
      </c>
    </row>
    <row r="345" spans="1:7" s="46" customFormat="1" x14ac:dyDescent="0.2">
      <c r="A345" s="131" t="s">
        <v>380</v>
      </c>
      <c r="B345" s="132" t="s">
        <v>435</v>
      </c>
      <c r="C345" s="132" t="s">
        <v>496</v>
      </c>
      <c r="D345" s="132"/>
      <c r="E345" s="132"/>
      <c r="F345" s="133">
        <f>F346</f>
        <v>66804.399999999994</v>
      </c>
      <c r="G345" s="133">
        <f>G346</f>
        <v>59615</v>
      </c>
    </row>
    <row r="346" spans="1:7" s="46" customFormat="1" ht="40.5" x14ac:dyDescent="0.2">
      <c r="A346" s="130" t="s">
        <v>713</v>
      </c>
      <c r="B346" s="121" t="s">
        <v>435</v>
      </c>
      <c r="C346" s="121" t="s">
        <v>496</v>
      </c>
      <c r="D346" s="121" t="s">
        <v>244</v>
      </c>
      <c r="E346" s="132"/>
      <c r="F346" s="122">
        <f>F347+F357+F363+F366</f>
        <v>66804.399999999994</v>
      </c>
      <c r="G346" s="122">
        <f>G347+G357+G363+G366</f>
        <v>59615</v>
      </c>
    </row>
    <row r="347" spans="1:7" s="46" customFormat="1" ht="27" x14ac:dyDescent="0.2">
      <c r="A347" s="130" t="s">
        <v>126</v>
      </c>
      <c r="B347" s="121" t="s">
        <v>435</v>
      </c>
      <c r="C347" s="121" t="s">
        <v>496</v>
      </c>
      <c r="D347" s="121" t="s">
        <v>249</v>
      </c>
      <c r="E347" s="132"/>
      <c r="F347" s="122">
        <f>F348+F351+F354</f>
        <v>10800</v>
      </c>
      <c r="G347" s="122">
        <f>G348+G351+G354</f>
        <v>9900</v>
      </c>
    </row>
    <row r="348" spans="1:7" s="46" customFormat="1" x14ac:dyDescent="0.2">
      <c r="A348" s="117" t="s">
        <v>672</v>
      </c>
      <c r="B348" s="118" t="s">
        <v>435</v>
      </c>
      <c r="C348" s="118" t="s">
        <v>496</v>
      </c>
      <c r="D348" s="118" t="s">
        <v>673</v>
      </c>
      <c r="E348" s="127"/>
      <c r="F348" s="141">
        <f>F349</f>
        <v>8800</v>
      </c>
      <c r="G348" s="141">
        <f>G349</f>
        <v>7900</v>
      </c>
    </row>
    <row r="349" spans="1:7" s="46" customFormat="1" ht="24" x14ac:dyDescent="0.2">
      <c r="A349" s="126" t="s">
        <v>436</v>
      </c>
      <c r="B349" s="145" t="s">
        <v>435</v>
      </c>
      <c r="C349" s="145" t="s">
        <v>496</v>
      </c>
      <c r="D349" s="127" t="s">
        <v>673</v>
      </c>
      <c r="E349" s="127" t="s">
        <v>437</v>
      </c>
      <c r="F349" s="142">
        <f>F350</f>
        <v>8800</v>
      </c>
      <c r="G349" s="142">
        <f>G350</f>
        <v>7900</v>
      </c>
    </row>
    <row r="350" spans="1:7" s="46" customFormat="1" x14ac:dyDescent="0.2">
      <c r="A350" s="126" t="s">
        <v>438</v>
      </c>
      <c r="B350" s="127" t="s">
        <v>435</v>
      </c>
      <c r="C350" s="127" t="s">
        <v>496</v>
      </c>
      <c r="D350" s="127" t="s">
        <v>673</v>
      </c>
      <c r="E350" s="127" t="s">
        <v>439</v>
      </c>
      <c r="F350" s="142">
        <v>8800</v>
      </c>
      <c r="G350" s="142">
        <v>7900</v>
      </c>
    </row>
    <row r="351" spans="1:7" s="46" customFormat="1" ht="24" x14ac:dyDescent="0.2">
      <c r="A351" s="117" t="s">
        <v>831</v>
      </c>
      <c r="B351" s="118" t="s">
        <v>435</v>
      </c>
      <c r="C351" s="118" t="s">
        <v>496</v>
      </c>
      <c r="D351" s="118" t="s">
        <v>832</v>
      </c>
      <c r="E351" s="118"/>
      <c r="F351" s="141">
        <f>F352</f>
        <v>1000</v>
      </c>
      <c r="G351" s="141">
        <f>G352</f>
        <v>1000</v>
      </c>
    </row>
    <row r="352" spans="1:7" s="46" customFormat="1" x14ac:dyDescent="0.2">
      <c r="A352" s="126" t="s">
        <v>303</v>
      </c>
      <c r="B352" s="127" t="s">
        <v>435</v>
      </c>
      <c r="C352" s="127" t="s">
        <v>496</v>
      </c>
      <c r="D352" s="127" t="s">
        <v>832</v>
      </c>
      <c r="E352" s="127" t="s">
        <v>84</v>
      </c>
      <c r="F352" s="142">
        <f>F353</f>
        <v>1000</v>
      </c>
      <c r="G352" s="142">
        <f>G353</f>
        <v>1000</v>
      </c>
    </row>
    <row r="353" spans="1:7" s="46" customFormat="1" x14ac:dyDescent="0.2">
      <c r="A353" s="126" t="s">
        <v>85</v>
      </c>
      <c r="B353" s="127" t="s">
        <v>435</v>
      </c>
      <c r="C353" s="127" t="s">
        <v>496</v>
      </c>
      <c r="D353" s="127" t="s">
        <v>832</v>
      </c>
      <c r="E353" s="127" t="s">
        <v>86</v>
      </c>
      <c r="F353" s="142">
        <v>1000</v>
      </c>
      <c r="G353" s="142">
        <v>1000</v>
      </c>
    </row>
    <row r="354" spans="1:7" s="46" customFormat="1" x14ac:dyDescent="0.2">
      <c r="A354" s="117" t="s">
        <v>709</v>
      </c>
      <c r="B354" s="118" t="s">
        <v>435</v>
      </c>
      <c r="C354" s="118" t="s">
        <v>496</v>
      </c>
      <c r="D354" s="118" t="s">
        <v>674</v>
      </c>
      <c r="E354" s="118"/>
      <c r="F354" s="141">
        <f>F355</f>
        <v>1000</v>
      </c>
      <c r="G354" s="141">
        <f>G355</f>
        <v>1000</v>
      </c>
    </row>
    <row r="355" spans="1:7" s="46" customFormat="1" x14ac:dyDescent="0.2">
      <c r="A355" s="126" t="s">
        <v>303</v>
      </c>
      <c r="B355" s="127" t="s">
        <v>435</v>
      </c>
      <c r="C355" s="127" t="s">
        <v>496</v>
      </c>
      <c r="D355" s="127" t="s">
        <v>674</v>
      </c>
      <c r="E355" s="127" t="s">
        <v>84</v>
      </c>
      <c r="F355" s="142">
        <f>F356</f>
        <v>1000</v>
      </c>
      <c r="G355" s="142">
        <f>G356</f>
        <v>1000</v>
      </c>
    </row>
    <row r="356" spans="1:7" s="46" customFormat="1" x14ac:dyDescent="0.2">
      <c r="A356" s="126" t="s">
        <v>85</v>
      </c>
      <c r="B356" s="127" t="s">
        <v>435</v>
      </c>
      <c r="C356" s="127" t="s">
        <v>496</v>
      </c>
      <c r="D356" s="127" t="s">
        <v>674</v>
      </c>
      <c r="E356" s="127" t="s">
        <v>86</v>
      </c>
      <c r="F356" s="142">
        <v>1000</v>
      </c>
      <c r="G356" s="142">
        <v>1000</v>
      </c>
    </row>
    <row r="357" spans="1:7" s="46" customFormat="1" ht="24" x14ac:dyDescent="0.2">
      <c r="A357" s="117" t="s">
        <v>663</v>
      </c>
      <c r="B357" s="118" t="s">
        <v>435</v>
      </c>
      <c r="C357" s="118" t="s">
        <v>496</v>
      </c>
      <c r="D357" s="118" t="s">
        <v>153</v>
      </c>
      <c r="E357" s="127"/>
      <c r="F357" s="119">
        <f>F358</f>
        <v>38804.400000000001</v>
      </c>
      <c r="G357" s="119">
        <f>G358</f>
        <v>38015</v>
      </c>
    </row>
    <row r="358" spans="1:7" s="46" customFormat="1" ht="24" x14ac:dyDescent="0.2">
      <c r="A358" s="131" t="s">
        <v>664</v>
      </c>
      <c r="B358" s="132" t="s">
        <v>435</v>
      </c>
      <c r="C358" s="132" t="s">
        <v>496</v>
      </c>
      <c r="D358" s="132" t="s">
        <v>675</v>
      </c>
      <c r="E358" s="146"/>
      <c r="F358" s="133">
        <f>F359+F361</f>
        <v>38804.400000000001</v>
      </c>
      <c r="G358" s="133">
        <f>G359+G361</f>
        <v>38015</v>
      </c>
    </row>
    <row r="359" spans="1:7" s="46" customFormat="1" x14ac:dyDescent="0.2">
      <c r="A359" s="126" t="s">
        <v>303</v>
      </c>
      <c r="B359" s="127" t="s">
        <v>435</v>
      </c>
      <c r="C359" s="127" t="s">
        <v>496</v>
      </c>
      <c r="D359" s="127" t="s">
        <v>675</v>
      </c>
      <c r="E359" s="127" t="s">
        <v>84</v>
      </c>
      <c r="F359" s="128">
        <f>F360</f>
        <v>19500</v>
      </c>
      <c r="G359" s="128">
        <f>G360</f>
        <v>18100</v>
      </c>
    </row>
    <row r="360" spans="1:7" s="46" customFormat="1" x14ac:dyDescent="0.2">
      <c r="A360" s="126" t="s">
        <v>85</v>
      </c>
      <c r="B360" s="127" t="s">
        <v>435</v>
      </c>
      <c r="C360" s="127" t="s">
        <v>496</v>
      </c>
      <c r="D360" s="127" t="s">
        <v>675</v>
      </c>
      <c r="E360" s="127" t="s">
        <v>86</v>
      </c>
      <c r="F360" s="128">
        <v>19500</v>
      </c>
      <c r="G360" s="128">
        <v>18100</v>
      </c>
    </row>
    <row r="361" spans="1:7" s="46" customFormat="1" ht="24" x14ac:dyDescent="0.2">
      <c r="A361" s="126" t="s">
        <v>436</v>
      </c>
      <c r="B361" s="145" t="s">
        <v>435</v>
      </c>
      <c r="C361" s="145" t="s">
        <v>496</v>
      </c>
      <c r="D361" s="127" t="s">
        <v>675</v>
      </c>
      <c r="E361" s="127" t="s">
        <v>437</v>
      </c>
      <c r="F361" s="128">
        <f>F362</f>
        <v>19304.400000000001</v>
      </c>
      <c r="G361" s="128">
        <f>G362</f>
        <v>19915</v>
      </c>
    </row>
    <row r="362" spans="1:7" s="46" customFormat="1" x14ac:dyDescent="0.2">
      <c r="A362" s="126" t="s">
        <v>438</v>
      </c>
      <c r="B362" s="127" t="s">
        <v>435</v>
      </c>
      <c r="C362" s="127" t="s">
        <v>496</v>
      </c>
      <c r="D362" s="127" t="s">
        <v>675</v>
      </c>
      <c r="E362" s="127" t="s">
        <v>439</v>
      </c>
      <c r="F362" s="128">
        <v>19304.400000000001</v>
      </c>
      <c r="G362" s="128">
        <v>19915</v>
      </c>
    </row>
    <row r="363" spans="1:7" s="46" customFormat="1" x14ac:dyDescent="0.2">
      <c r="A363" s="117" t="s">
        <v>154</v>
      </c>
      <c r="B363" s="118" t="s">
        <v>435</v>
      </c>
      <c r="C363" s="118" t="s">
        <v>496</v>
      </c>
      <c r="D363" s="118" t="s">
        <v>680</v>
      </c>
      <c r="E363" s="118"/>
      <c r="F363" s="119">
        <f>F364</f>
        <v>12200</v>
      </c>
      <c r="G363" s="119">
        <f>G364</f>
        <v>6700</v>
      </c>
    </row>
    <row r="364" spans="1:7" s="46" customFormat="1" x14ac:dyDescent="0.2">
      <c r="A364" s="126" t="s">
        <v>303</v>
      </c>
      <c r="B364" s="127" t="s">
        <v>435</v>
      </c>
      <c r="C364" s="127" t="s">
        <v>496</v>
      </c>
      <c r="D364" s="127" t="s">
        <v>680</v>
      </c>
      <c r="E364" s="127" t="s">
        <v>84</v>
      </c>
      <c r="F364" s="128">
        <f>F365</f>
        <v>12200</v>
      </c>
      <c r="G364" s="128">
        <f>G365</f>
        <v>6700</v>
      </c>
    </row>
    <row r="365" spans="1:7" s="46" customFormat="1" x14ac:dyDescent="0.2">
      <c r="A365" s="126" t="s">
        <v>85</v>
      </c>
      <c r="B365" s="127" t="s">
        <v>435</v>
      </c>
      <c r="C365" s="127" t="s">
        <v>496</v>
      </c>
      <c r="D365" s="127" t="s">
        <v>680</v>
      </c>
      <c r="E365" s="127" t="s">
        <v>86</v>
      </c>
      <c r="F365" s="128">
        <v>12200</v>
      </c>
      <c r="G365" s="128">
        <v>6700</v>
      </c>
    </row>
    <row r="366" spans="1:7" s="46" customFormat="1" x14ac:dyDescent="0.2">
      <c r="A366" s="117" t="s">
        <v>453</v>
      </c>
      <c r="B366" s="118" t="s">
        <v>435</v>
      </c>
      <c r="C366" s="118" t="s">
        <v>496</v>
      </c>
      <c r="D366" s="118" t="s">
        <v>127</v>
      </c>
      <c r="E366" s="118"/>
      <c r="F366" s="119">
        <f t="shared" ref="F366:G368" si="10">F367</f>
        <v>5000</v>
      </c>
      <c r="G366" s="119">
        <f t="shared" si="10"/>
        <v>5000</v>
      </c>
    </row>
    <row r="367" spans="1:7" s="46" customFormat="1" x14ac:dyDescent="0.2">
      <c r="A367" s="131" t="s">
        <v>686</v>
      </c>
      <c r="B367" s="132" t="s">
        <v>435</v>
      </c>
      <c r="C367" s="132" t="s">
        <v>496</v>
      </c>
      <c r="D367" s="132" t="s">
        <v>687</v>
      </c>
      <c r="E367" s="132"/>
      <c r="F367" s="133">
        <f t="shared" si="10"/>
        <v>5000</v>
      </c>
      <c r="G367" s="133">
        <f t="shared" si="10"/>
        <v>5000</v>
      </c>
    </row>
    <row r="368" spans="1:7" s="46" customFormat="1" x14ac:dyDescent="0.2">
      <c r="A368" s="126" t="s">
        <v>303</v>
      </c>
      <c r="B368" s="127" t="s">
        <v>435</v>
      </c>
      <c r="C368" s="127" t="s">
        <v>496</v>
      </c>
      <c r="D368" s="127" t="s">
        <v>687</v>
      </c>
      <c r="E368" s="127" t="s">
        <v>84</v>
      </c>
      <c r="F368" s="128">
        <f t="shared" si="10"/>
        <v>5000</v>
      </c>
      <c r="G368" s="128">
        <f t="shared" si="10"/>
        <v>5000</v>
      </c>
    </row>
    <row r="369" spans="1:7" s="46" customFormat="1" x14ac:dyDescent="0.2">
      <c r="A369" s="126" t="s">
        <v>85</v>
      </c>
      <c r="B369" s="127" t="s">
        <v>435</v>
      </c>
      <c r="C369" s="127" t="s">
        <v>496</v>
      </c>
      <c r="D369" s="127" t="s">
        <v>687</v>
      </c>
      <c r="E369" s="127" t="s">
        <v>86</v>
      </c>
      <c r="F369" s="128">
        <v>5000</v>
      </c>
      <c r="G369" s="128">
        <v>5000</v>
      </c>
    </row>
    <row r="370" spans="1:7" s="46" customFormat="1" x14ac:dyDescent="0.2">
      <c r="A370" s="117" t="s">
        <v>381</v>
      </c>
      <c r="B370" s="118" t="s">
        <v>435</v>
      </c>
      <c r="C370" s="118" t="s">
        <v>488</v>
      </c>
      <c r="D370" s="127"/>
      <c r="E370" s="127"/>
      <c r="F370" s="119">
        <f>F371+F402+F413+F417+F421</f>
        <v>443082.5</v>
      </c>
      <c r="G370" s="119">
        <f>G371+G402+G413+G417+G421</f>
        <v>430660</v>
      </c>
    </row>
    <row r="371" spans="1:7" s="46" customFormat="1" ht="27" x14ac:dyDescent="0.2">
      <c r="A371" s="130" t="s">
        <v>627</v>
      </c>
      <c r="B371" s="121" t="s">
        <v>435</v>
      </c>
      <c r="C371" s="121" t="s">
        <v>488</v>
      </c>
      <c r="D371" s="156" t="s">
        <v>256</v>
      </c>
      <c r="E371" s="121"/>
      <c r="F371" s="122">
        <f>F372+F375+F378+F381+F384+F387+F390+F393+F396+F399</f>
        <v>276224.7</v>
      </c>
      <c r="G371" s="122">
        <f>G372+G375+G378+G381+G384+G387+G390+G393+G396+G399</f>
        <v>266775</v>
      </c>
    </row>
    <row r="372" spans="1:7" s="46" customFormat="1" x14ac:dyDescent="0.2">
      <c r="A372" s="148" t="s">
        <v>629</v>
      </c>
      <c r="B372" s="118" t="s">
        <v>435</v>
      </c>
      <c r="C372" s="118" t="s">
        <v>488</v>
      </c>
      <c r="D372" s="118" t="s">
        <v>630</v>
      </c>
      <c r="E372" s="118"/>
      <c r="F372" s="119">
        <f>F373</f>
        <v>10224.5</v>
      </c>
      <c r="G372" s="119">
        <f>G373</f>
        <v>10449</v>
      </c>
    </row>
    <row r="373" spans="1:7" s="46" customFormat="1" x14ac:dyDescent="0.2">
      <c r="A373" s="126" t="s">
        <v>303</v>
      </c>
      <c r="B373" s="127" t="s">
        <v>435</v>
      </c>
      <c r="C373" s="127" t="s">
        <v>488</v>
      </c>
      <c r="D373" s="127" t="s">
        <v>630</v>
      </c>
      <c r="E373" s="127" t="s">
        <v>84</v>
      </c>
      <c r="F373" s="128">
        <f>F374</f>
        <v>10224.5</v>
      </c>
      <c r="G373" s="128">
        <f>G374</f>
        <v>10449</v>
      </c>
    </row>
    <row r="374" spans="1:7" s="46" customFormat="1" x14ac:dyDescent="0.2">
      <c r="A374" s="126" t="s">
        <v>85</v>
      </c>
      <c r="B374" s="127" t="s">
        <v>435</v>
      </c>
      <c r="C374" s="127" t="s">
        <v>488</v>
      </c>
      <c r="D374" s="127" t="s">
        <v>630</v>
      </c>
      <c r="E374" s="127" t="s">
        <v>86</v>
      </c>
      <c r="F374" s="128">
        <f>10225-0.5</f>
        <v>10224.5</v>
      </c>
      <c r="G374" s="128">
        <f>10450-1</f>
        <v>10449</v>
      </c>
    </row>
    <row r="375" spans="1:7" s="46" customFormat="1" x14ac:dyDescent="0.2">
      <c r="A375" s="117" t="s">
        <v>631</v>
      </c>
      <c r="B375" s="118" t="s">
        <v>435</v>
      </c>
      <c r="C375" s="118" t="s">
        <v>488</v>
      </c>
      <c r="D375" s="118" t="s">
        <v>632</v>
      </c>
      <c r="E375" s="118"/>
      <c r="F375" s="119">
        <f>F376</f>
        <v>1950</v>
      </c>
      <c r="G375" s="119">
        <f>G376</f>
        <v>1900</v>
      </c>
    </row>
    <row r="376" spans="1:7" s="46" customFormat="1" x14ac:dyDescent="0.2">
      <c r="A376" s="126" t="s">
        <v>303</v>
      </c>
      <c r="B376" s="127" t="s">
        <v>435</v>
      </c>
      <c r="C376" s="127" t="s">
        <v>488</v>
      </c>
      <c r="D376" s="127" t="s">
        <v>632</v>
      </c>
      <c r="E376" s="127" t="s">
        <v>84</v>
      </c>
      <c r="F376" s="128">
        <f>F377</f>
        <v>1950</v>
      </c>
      <c r="G376" s="128">
        <f>G377</f>
        <v>1900</v>
      </c>
    </row>
    <row r="377" spans="1:7" s="46" customFormat="1" x14ac:dyDescent="0.2">
      <c r="A377" s="126" t="s">
        <v>85</v>
      </c>
      <c r="B377" s="127" t="s">
        <v>435</v>
      </c>
      <c r="C377" s="127" t="s">
        <v>488</v>
      </c>
      <c r="D377" s="127" t="s">
        <v>632</v>
      </c>
      <c r="E377" s="127" t="s">
        <v>86</v>
      </c>
      <c r="F377" s="128">
        <v>1950</v>
      </c>
      <c r="G377" s="128">
        <v>1900</v>
      </c>
    </row>
    <row r="378" spans="1:7" s="46" customFormat="1" x14ac:dyDescent="0.2">
      <c r="A378" s="117" t="s">
        <v>633</v>
      </c>
      <c r="B378" s="118" t="s">
        <v>435</v>
      </c>
      <c r="C378" s="118" t="s">
        <v>488</v>
      </c>
      <c r="D378" s="118" t="s">
        <v>634</v>
      </c>
      <c r="E378" s="118"/>
      <c r="F378" s="119">
        <f>F379</f>
        <v>975</v>
      </c>
      <c r="G378" s="119">
        <f>G379</f>
        <v>950</v>
      </c>
    </row>
    <row r="379" spans="1:7" s="46" customFormat="1" x14ac:dyDescent="0.2">
      <c r="A379" s="126" t="s">
        <v>303</v>
      </c>
      <c r="B379" s="127" t="s">
        <v>435</v>
      </c>
      <c r="C379" s="127" t="s">
        <v>488</v>
      </c>
      <c r="D379" s="127" t="s">
        <v>634</v>
      </c>
      <c r="E379" s="127" t="s">
        <v>84</v>
      </c>
      <c r="F379" s="128">
        <f>F380</f>
        <v>975</v>
      </c>
      <c r="G379" s="128">
        <f>G380</f>
        <v>950</v>
      </c>
    </row>
    <row r="380" spans="1:7" s="46" customFormat="1" x14ac:dyDescent="0.2">
      <c r="A380" s="126" t="s">
        <v>85</v>
      </c>
      <c r="B380" s="127" t="s">
        <v>435</v>
      </c>
      <c r="C380" s="127" t="s">
        <v>488</v>
      </c>
      <c r="D380" s="127" t="s">
        <v>634</v>
      </c>
      <c r="E380" s="127" t="s">
        <v>86</v>
      </c>
      <c r="F380" s="128">
        <v>975</v>
      </c>
      <c r="G380" s="128">
        <v>950</v>
      </c>
    </row>
    <row r="381" spans="1:7" s="46" customFormat="1" x14ac:dyDescent="0.2">
      <c r="A381" s="148" t="s">
        <v>351</v>
      </c>
      <c r="B381" s="118" t="s">
        <v>435</v>
      </c>
      <c r="C381" s="118" t="s">
        <v>488</v>
      </c>
      <c r="D381" s="118" t="s">
        <v>635</v>
      </c>
      <c r="E381" s="118"/>
      <c r="F381" s="119">
        <f>F382</f>
        <v>1950</v>
      </c>
      <c r="G381" s="119">
        <f>G382</f>
        <v>1900</v>
      </c>
    </row>
    <row r="382" spans="1:7" s="46" customFormat="1" x14ac:dyDescent="0.2">
      <c r="A382" s="126" t="s">
        <v>303</v>
      </c>
      <c r="B382" s="127" t="s">
        <v>435</v>
      </c>
      <c r="C382" s="127" t="s">
        <v>488</v>
      </c>
      <c r="D382" s="127" t="s">
        <v>635</v>
      </c>
      <c r="E382" s="127" t="s">
        <v>84</v>
      </c>
      <c r="F382" s="128">
        <f>F383</f>
        <v>1950</v>
      </c>
      <c r="G382" s="128">
        <f>G383</f>
        <v>1900</v>
      </c>
    </row>
    <row r="383" spans="1:7" s="46" customFormat="1" x14ac:dyDescent="0.2">
      <c r="A383" s="126" t="s">
        <v>85</v>
      </c>
      <c r="B383" s="127" t="s">
        <v>435</v>
      </c>
      <c r="C383" s="127" t="s">
        <v>488</v>
      </c>
      <c r="D383" s="127" t="s">
        <v>635</v>
      </c>
      <c r="E383" s="127" t="s">
        <v>86</v>
      </c>
      <c r="F383" s="128">
        <v>1950</v>
      </c>
      <c r="G383" s="128">
        <v>1900</v>
      </c>
    </row>
    <row r="384" spans="1:7" s="46" customFormat="1" x14ac:dyDescent="0.2">
      <c r="A384" s="117" t="s">
        <v>352</v>
      </c>
      <c r="B384" s="118" t="s">
        <v>435</v>
      </c>
      <c r="C384" s="118" t="s">
        <v>488</v>
      </c>
      <c r="D384" s="118" t="s">
        <v>636</v>
      </c>
      <c r="E384" s="118"/>
      <c r="F384" s="119">
        <f>F385</f>
        <v>1950</v>
      </c>
      <c r="G384" s="119">
        <f>G385</f>
        <v>1900</v>
      </c>
    </row>
    <row r="385" spans="1:7" s="46" customFormat="1" x14ac:dyDescent="0.2">
      <c r="A385" s="126" t="s">
        <v>303</v>
      </c>
      <c r="B385" s="127" t="s">
        <v>435</v>
      </c>
      <c r="C385" s="127" t="s">
        <v>488</v>
      </c>
      <c r="D385" s="127" t="s">
        <v>636</v>
      </c>
      <c r="E385" s="127" t="s">
        <v>84</v>
      </c>
      <c r="F385" s="128">
        <f>F386</f>
        <v>1950</v>
      </c>
      <c r="G385" s="128">
        <f>G386</f>
        <v>1900</v>
      </c>
    </row>
    <row r="386" spans="1:7" s="46" customFormat="1" x14ac:dyDescent="0.2">
      <c r="A386" s="126" t="s">
        <v>85</v>
      </c>
      <c r="B386" s="127" t="s">
        <v>435</v>
      </c>
      <c r="C386" s="127" t="s">
        <v>488</v>
      </c>
      <c r="D386" s="127" t="s">
        <v>636</v>
      </c>
      <c r="E386" s="127" t="s">
        <v>86</v>
      </c>
      <c r="F386" s="128">
        <v>1950</v>
      </c>
      <c r="G386" s="128">
        <v>1900</v>
      </c>
    </row>
    <row r="387" spans="1:7" s="46" customFormat="1" ht="24" x14ac:dyDescent="0.2">
      <c r="A387" s="148" t="s">
        <v>339</v>
      </c>
      <c r="B387" s="118" t="s">
        <v>435</v>
      </c>
      <c r="C387" s="118" t="s">
        <v>488</v>
      </c>
      <c r="D387" s="118" t="s">
        <v>637</v>
      </c>
      <c r="E387" s="118"/>
      <c r="F387" s="119">
        <f>F388</f>
        <v>1950</v>
      </c>
      <c r="G387" s="119">
        <f>G388</f>
        <v>1900</v>
      </c>
    </row>
    <row r="388" spans="1:7" s="46" customFormat="1" x14ac:dyDescent="0.2">
      <c r="A388" s="126" t="s">
        <v>303</v>
      </c>
      <c r="B388" s="127" t="s">
        <v>435</v>
      </c>
      <c r="C388" s="127" t="s">
        <v>488</v>
      </c>
      <c r="D388" s="127" t="s">
        <v>637</v>
      </c>
      <c r="E388" s="127" t="s">
        <v>84</v>
      </c>
      <c r="F388" s="128">
        <f>F389</f>
        <v>1950</v>
      </c>
      <c r="G388" s="128">
        <f>G389</f>
        <v>1900</v>
      </c>
    </row>
    <row r="389" spans="1:7" s="46" customFormat="1" x14ac:dyDescent="0.2">
      <c r="A389" s="126" t="s">
        <v>85</v>
      </c>
      <c r="B389" s="127" t="s">
        <v>435</v>
      </c>
      <c r="C389" s="127" t="s">
        <v>488</v>
      </c>
      <c r="D389" s="127" t="s">
        <v>637</v>
      </c>
      <c r="E389" s="127" t="s">
        <v>86</v>
      </c>
      <c r="F389" s="128">
        <v>1950</v>
      </c>
      <c r="G389" s="128">
        <v>1900</v>
      </c>
    </row>
    <row r="390" spans="1:7" s="46" customFormat="1" x14ac:dyDescent="0.2">
      <c r="A390" s="148" t="s">
        <v>340</v>
      </c>
      <c r="B390" s="118" t="s">
        <v>435</v>
      </c>
      <c r="C390" s="118" t="s">
        <v>488</v>
      </c>
      <c r="D390" s="157" t="s">
        <v>638</v>
      </c>
      <c r="E390" s="157"/>
      <c r="F390" s="119">
        <f>F391</f>
        <v>1950</v>
      </c>
      <c r="G390" s="119">
        <f>G391</f>
        <v>1900</v>
      </c>
    </row>
    <row r="391" spans="1:7" s="46" customFormat="1" x14ac:dyDescent="0.2">
      <c r="A391" s="126" t="s">
        <v>163</v>
      </c>
      <c r="B391" s="127" t="s">
        <v>435</v>
      </c>
      <c r="C391" s="127" t="s">
        <v>488</v>
      </c>
      <c r="D391" s="144" t="s">
        <v>638</v>
      </c>
      <c r="E391" s="127" t="s">
        <v>84</v>
      </c>
      <c r="F391" s="128">
        <f>F392</f>
        <v>1950</v>
      </c>
      <c r="G391" s="128">
        <f>G392</f>
        <v>1900</v>
      </c>
    </row>
    <row r="392" spans="1:7" s="46" customFormat="1" x14ac:dyDescent="0.2">
      <c r="A392" s="126" t="s">
        <v>85</v>
      </c>
      <c r="B392" s="127" t="s">
        <v>435</v>
      </c>
      <c r="C392" s="127" t="s">
        <v>488</v>
      </c>
      <c r="D392" s="144" t="s">
        <v>638</v>
      </c>
      <c r="E392" s="127" t="s">
        <v>86</v>
      </c>
      <c r="F392" s="128">
        <v>1950</v>
      </c>
      <c r="G392" s="128">
        <v>1900</v>
      </c>
    </row>
    <row r="393" spans="1:7" s="46" customFormat="1" x14ac:dyDescent="0.2">
      <c r="A393" s="117" t="s">
        <v>243</v>
      </c>
      <c r="B393" s="118" t="s">
        <v>435</v>
      </c>
      <c r="C393" s="118" t="s">
        <v>488</v>
      </c>
      <c r="D393" s="118" t="s">
        <v>639</v>
      </c>
      <c r="E393" s="118"/>
      <c r="F393" s="119">
        <f>F394</f>
        <v>63000</v>
      </c>
      <c r="G393" s="119">
        <f>G394</f>
        <v>58675.1</v>
      </c>
    </row>
    <row r="394" spans="1:7" s="46" customFormat="1" x14ac:dyDescent="0.2">
      <c r="A394" s="126" t="s">
        <v>303</v>
      </c>
      <c r="B394" s="127" t="s">
        <v>435</v>
      </c>
      <c r="C394" s="127" t="s">
        <v>488</v>
      </c>
      <c r="D394" s="127" t="s">
        <v>639</v>
      </c>
      <c r="E394" s="127" t="s">
        <v>84</v>
      </c>
      <c r="F394" s="128">
        <f>F395</f>
        <v>63000</v>
      </c>
      <c r="G394" s="128">
        <f>G395</f>
        <v>58675.1</v>
      </c>
    </row>
    <row r="395" spans="1:7" s="46" customFormat="1" x14ac:dyDescent="0.2">
      <c r="A395" s="126" t="s">
        <v>85</v>
      </c>
      <c r="B395" s="127" t="s">
        <v>435</v>
      </c>
      <c r="C395" s="127" t="s">
        <v>488</v>
      </c>
      <c r="D395" s="127" t="s">
        <v>639</v>
      </c>
      <c r="E395" s="127" t="s">
        <v>86</v>
      </c>
      <c r="F395" s="128">
        <v>63000</v>
      </c>
      <c r="G395" s="128">
        <v>58675.1</v>
      </c>
    </row>
    <row r="396" spans="1:7" s="46" customFormat="1" ht="24" x14ac:dyDescent="0.2">
      <c r="A396" s="117" t="s">
        <v>262</v>
      </c>
      <c r="B396" s="118" t="s">
        <v>435</v>
      </c>
      <c r="C396" s="118" t="s">
        <v>488</v>
      </c>
      <c r="D396" s="118" t="s">
        <v>641</v>
      </c>
      <c r="E396" s="118"/>
      <c r="F396" s="119">
        <f>F397</f>
        <v>151725</v>
      </c>
      <c r="G396" s="119">
        <f>G397</f>
        <v>151725</v>
      </c>
    </row>
    <row r="397" spans="1:7" s="46" customFormat="1" ht="24" x14ac:dyDescent="0.2">
      <c r="A397" s="126" t="s">
        <v>104</v>
      </c>
      <c r="B397" s="127" t="s">
        <v>435</v>
      </c>
      <c r="C397" s="127" t="s">
        <v>488</v>
      </c>
      <c r="D397" s="127" t="s">
        <v>641</v>
      </c>
      <c r="E397" s="127" t="s">
        <v>410</v>
      </c>
      <c r="F397" s="128">
        <f>F398</f>
        <v>151725</v>
      </c>
      <c r="G397" s="128">
        <f>G398</f>
        <v>151725</v>
      </c>
    </row>
    <row r="398" spans="1:7" s="46" customFormat="1" x14ac:dyDescent="0.2">
      <c r="A398" s="126" t="s">
        <v>105</v>
      </c>
      <c r="B398" s="127" t="s">
        <v>435</v>
      </c>
      <c r="C398" s="127" t="s">
        <v>488</v>
      </c>
      <c r="D398" s="127" t="s">
        <v>641</v>
      </c>
      <c r="E398" s="127" t="s">
        <v>428</v>
      </c>
      <c r="F398" s="128">
        <v>151725</v>
      </c>
      <c r="G398" s="128">
        <v>151725</v>
      </c>
    </row>
    <row r="399" spans="1:7" s="46" customFormat="1" x14ac:dyDescent="0.2">
      <c r="A399" s="117" t="s">
        <v>251</v>
      </c>
      <c r="B399" s="118" t="s">
        <v>435</v>
      </c>
      <c r="C399" s="118" t="s">
        <v>488</v>
      </c>
      <c r="D399" s="118" t="s">
        <v>642</v>
      </c>
      <c r="E399" s="118"/>
      <c r="F399" s="141">
        <f>F400</f>
        <v>40550.199999999997</v>
      </c>
      <c r="G399" s="141">
        <f>G400</f>
        <v>35475.9</v>
      </c>
    </row>
    <row r="400" spans="1:7" s="46" customFormat="1" x14ac:dyDescent="0.2">
      <c r="A400" s="126" t="s">
        <v>303</v>
      </c>
      <c r="B400" s="127" t="s">
        <v>435</v>
      </c>
      <c r="C400" s="127" t="s">
        <v>488</v>
      </c>
      <c r="D400" s="127" t="s">
        <v>642</v>
      </c>
      <c r="E400" s="127" t="s">
        <v>84</v>
      </c>
      <c r="F400" s="142">
        <f>F401</f>
        <v>40550.199999999997</v>
      </c>
      <c r="G400" s="142">
        <f>G401</f>
        <v>35475.9</v>
      </c>
    </row>
    <row r="401" spans="1:7" s="46" customFormat="1" x14ac:dyDescent="0.2">
      <c r="A401" s="126" t="s">
        <v>85</v>
      </c>
      <c r="B401" s="127" t="s">
        <v>435</v>
      </c>
      <c r="C401" s="127" t="s">
        <v>488</v>
      </c>
      <c r="D401" s="127" t="s">
        <v>642</v>
      </c>
      <c r="E401" s="127" t="s">
        <v>86</v>
      </c>
      <c r="F401" s="142">
        <v>40550.199999999997</v>
      </c>
      <c r="G401" s="142">
        <v>35475.9</v>
      </c>
    </row>
    <row r="402" spans="1:7" s="46" customFormat="1" ht="40.5" x14ac:dyDescent="0.2">
      <c r="A402" s="130" t="s">
        <v>713</v>
      </c>
      <c r="B402" s="121" t="s">
        <v>435</v>
      </c>
      <c r="C402" s="121" t="s">
        <v>488</v>
      </c>
      <c r="D402" s="121" t="s">
        <v>244</v>
      </c>
      <c r="E402" s="121"/>
      <c r="F402" s="122">
        <f>F403</f>
        <v>146857.79999999999</v>
      </c>
      <c r="G402" s="122">
        <f>G403</f>
        <v>146385</v>
      </c>
    </row>
    <row r="403" spans="1:7" s="46" customFormat="1" x14ac:dyDescent="0.2">
      <c r="A403" s="117" t="s">
        <v>453</v>
      </c>
      <c r="B403" s="118" t="s">
        <v>435</v>
      </c>
      <c r="C403" s="118" t="s">
        <v>488</v>
      </c>
      <c r="D403" s="118" t="s">
        <v>127</v>
      </c>
      <c r="E403" s="118"/>
      <c r="F403" s="119">
        <f>F404+F407+F410</f>
        <v>146857.79999999999</v>
      </c>
      <c r="G403" s="119">
        <f>G404+G407+G410</f>
        <v>146385</v>
      </c>
    </row>
    <row r="404" spans="1:7" s="46" customFormat="1" x14ac:dyDescent="0.2">
      <c r="A404" s="131" t="s">
        <v>60</v>
      </c>
      <c r="B404" s="132" t="s">
        <v>435</v>
      </c>
      <c r="C404" s="132" t="s">
        <v>488</v>
      </c>
      <c r="D404" s="132" t="s">
        <v>681</v>
      </c>
      <c r="E404" s="146"/>
      <c r="F404" s="133">
        <f>F405</f>
        <v>22385</v>
      </c>
      <c r="G404" s="133">
        <f>G405</f>
        <v>22385</v>
      </c>
    </row>
    <row r="405" spans="1:7" s="46" customFormat="1" ht="24" x14ac:dyDescent="0.2">
      <c r="A405" s="126" t="s">
        <v>104</v>
      </c>
      <c r="B405" s="127" t="s">
        <v>435</v>
      </c>
      <c r="C405" s="127" t="s">
        <v>488</v>
      </c>
      <c r="D405" s="127" t="s">
        <v>681</v>
      </c>
      <c r="E405" s="127" t="s">
        <v>410</v>
      </c>
      <c r="F405" s="128">
        <f>F406</f>
        <v>22385</v>
      </c>
      <c r="G405" s="128">
        <f>G406</f>
        <v>22385</v>
      </c>
    </row>
    <row r="406" spans="1:7" s="46" customFormat="1" x14ac:dyDescent="0.2">
      <c r="A406" s="126" t="s">
        <v>105</v>
      </c>
      <c r="B406" s="127" t="s">
        <v>435</v>
      </c>
      <c r="C406" s="127" t="s">
        <v>488</v>
      </c>
      <c r="D406" s="127" t="s">
        <v>681</v>
      </c>
      <c r="E406" s="127" t="s">
        <v>428</v>
      </c>
      <c r="F406" s="128">
        <v>22385</v>
      </c>
      <c r="G406" s="128">
        <v>22385</v>
      </c>
    </row>
    <row r="407" spans="1:7" s="46" customFormat="1" ht="36" x14ac:dyDescent="0.2">
      <c r="A407" s="147" t="s">
        <v>360</v>
      </c>
      <c r="B407" s="132" t="s">
        <v>435</v>
      </c>
      <c r="C407" s="132" t="s">
        <v>488</v>
      </c>
      <c r="D407" s="132" t="s">
        <v>684</v>
      </c>
      <c r="E407" s="132"/>
      <c r="F407" s="143">
        <f>F408</f>
        <v>34000</v>
      </c>
      <c r="G407" s="143">
        <f>G408</f>
        <v>34000</v>
      </c>
    </row>
    <row r="408" spans="1:7" s="46" customFormat="1" x14ac:dyDescent="0.2">
      <c r="A408" s="126" t="s">
        <v>87</v>
      </c>
      <c r="B408" s="127" t="s">
        <v>435</v>
      </c>
      <c r="C408" s="127" t="s">
        <v>488</v>
      </c>
      <c r="D408" s="127" t="s">
        <v>684</v>
      </c>
      <c r="E408" s="127" t="s">
        <v>88</v>
      </c>
      <c r="F408" s="142">
        <f>F409</f>
        <v>34000</v>
      </c>
      <c r="G408" s="142">
        <f>G409</f>
        <v>34000</v>
      </c>
    </row>
    <row r="409" spans="1:7" s="46" customFormat="1" ht="24" x14ac:dyDescent="0.2">
      <c r="A409" s="126" t="s">
        <v>518</v>
      </c>
      <c r="B409" s="127" t="s">
        <v>435</v>
      </c>
      <c r="C409" s="127" t="s">
        <v>488</v>
      </c>
      <c r="D409" s="127" t="s">
        <v>684</v>
      </c>
      <c r="E409" s="127" t="s">
        <v>433</v>
      </c>
      <c r="F409" s="142">
        <v>34000</v>
      </c>
      <c r="G409" s="142">
        <v>34000</v>
      </c>
    </row>
    <row r="410" spans="1:7" s="46" customFormat="1" x14ac:dyDescent="0.2">
      <c r="A410" s="131" t="s">
        <v>250</v>
      </c>
      <c r="B410" s="132" t="s">
        <v>435</v>
      </c>
      <c r="C410" s="132" t="s">
        <v>488</v>
      </c>
      <c r="D410" s="132" t="s">
        <v>685</v>
      </c>
      <c r="E410" s="132"/>
      <c r="F410" s="133">
        <f>F411</f>
        <v>90472.8</v>
      </c>
      <c r="G410" s="133">
        <f>G411</f>
        <v>90000</v>
      </c>
    </row>
    <row r="411" spans="1:7" s="46" customFormat="1" x14ac:dyDescent="0.2">
      <c r="A411" s="126" t="s">
        <v>303</v>
      </c>
      <c r="B411" s="127" t="s">
        <v>435</v>
      </c>
      <c r="C411" s="127" t="s">
        <v>488</v>
      </c>
      <c r="D411" s="127" t="s">
        <v>685</v>
      </c>
      <c r="E411" s="127" t="s">
        <v>84</v>
      </c>
      <c r="F411" s="128">
        <f>F412</f>
        <v>90472.8</v>
      </c>
      <c r="G411" s="128">
        <f>G412</f>
        <v>90000</v>
      </c>
    </row>
    <row r="412" spans="1:7" s="46" customFormat="1" x14ac:dyDescent="0.2">
      <c r="A412" s="126" t="s">
        <v>85</v>
      </c>
      <c r="B412" s="127" t="s">
        <v>435</v>
      </c>
      <c r="C412" s="127" t="s">
        <v>488</v>
      </c>
      <c r="D412" s="127" t="s">
        <v>685</v>
      </c>
      <c r="E412" s="127" t="s">
        <v>86</v>
      </c>
      <c r="F412" s="128">
        <v>90472.8</v>
      </c>
      <c r="G412" s="128">
        <v>90000</v>
      </c>
    </row>
    <row r="413" spans="1:7" ht="27" x14ac:dyDescent="0.2">
      <c r="A413" s="130" t="s">
        <v>708</v>
      </c>
      <c r="B413" s="121" t="s">
        <v>435</v>
      </c>
      <c r="C413" s="121" t="s">
        <v>488</v>
      </c>
      <c r="D413" s="121" t="s">
        <v>274</v>
      </c>
      <c r="E413" s="121"/>
      <c r="F413" s="122">
        <f t="shared" ref="F413:G415" si="11">F414</f>
        <v>7000</v>
      </c>
      <c r="G413" s="122">
        <f t="shared" si="11"/>
        <v>4500</v>
      </c>
    </row>
    <row r="414" spans="1:7" x14ac:dyDescent="0.2">
      <c r="A414" s="148" t="s">
        <v>652</v>
      </c>
      <c r="B414" s="118" t="s">
        <v>435</v>
      </c>
      <c r="C414" s="118" t="s">
        <v>488</v>
      </c>
      <c r="D414" s="118" t="s">
        <v>653</v>
      </c>
      <c r="E414" s="118"/>
      <c r="F414" s="119">
        <f t="shared" si="11"/>
        <v>7000</v>
      </c>
      <c r="G414" s="119">
        <f t="shared" si="11"/>
        <v>4500</v>
      </c>
    </row>
    <row r="415" spans="1:7" x14ac:dyDescent="0.2">
      <c r="A415" s="126" t="s">
        <v>191</v>
      </c>
      <c r="B415" s="127" t="s">
        <v>435</v>
      </c>
      <c r="C415" s="127" t="s">
        <v>488</v>
      </c>
      <c r="D415" s="127" t="s">
        <v>653</v>
      </c>
      <c r="E415" s="127" t="s">
        <v>84</v>
      </c>
      <c r="F415" s="128">
        <f t="shared" si="11"/>
        <v>7000</v>
      </c>
      <c r="G415" s="128">
        <f t="shared" si="11"/>
        <v>4500</v>
      </c>
    </row>
    <row r="416" spans="1:7" x14ac:dyDescent="0.2">
      <c r="A416" s="126" t="s">
        <v>85</v>
      </c>
      <c r="B416" s="127" t="s">
        <v>435</v>
      </c>
      <c r="C416" s="127" t="s">
        <v>488</v>
      </c>
      <c r="D416" s="127" t="s">
        <v>653</v>
      </c>
      <c r="E416" s="127" t="s">
        <v>86</v>
      </c>
      <c r="F416" s="128">
        <v>7000</v>
      </c>
      <c r="G416" s="128">
        <v>4500</v>
      </c>
    </row>
    <row r="417" spans="1:7" ht="27" x14ac:dyDescent="0.2">
      <c r="A417" s="130" t="s">
        <v>643</v>
      </c>
      <c r="B417" s="121" t="s">
        <v>435</v>
      </c>
      <c r="C417" s="121" t="s">
        <v>488</v>
      </c>
      <c r="D417" s="156" t="s">
        <v>500</v>
      </c>
      <c r="E417" s="121"/>
      <c r="F417" s="170">
        <f t="shared" ref="F417:G419" si="12">F418</f>
        <v>8000</v>
      </c>
      <c r="G417" s="170">
        <f t="shared" si="12"/>
        <v>8000</v>
      </c>
    </row>
    <row r="418" spans="1:7" ht="24" x14ac:dyDescent="0.2">
      <c r="A418" s="117" t="s">
        <v>45</v>
      </c>
      <c r="B418" s="118" t="s">
        <v>435</v>
      </c>
      <c r="C418" s="118" t="s">
        <v>488</v>
      </c>
      <c r="D418" s="149" t="s">
        <v>626</v>
      </c>
      <c r="E418" s="118"/>
      <c r="F418" s="141">
        <f t="shared" si="12"/>
        <v>8000</v>
      </c>
      <c r="G418" s="141">
        <f t="shared" si="12"/>
        <v>8000</v>
      </c>
    </row>
    <row r="419" spans="1:7" x14ac:dyDescent="0.2">
      <c r="A419" s="126" t="s">
        <v>303</v>
      </c>
      <c r="B419" s="127" t="s">
        <v>435</v>
      </c>
      <c r="C419" s="127" t="s">
        <v>488</v>
      </c>
      <c r="D419" s="137" t="s">
        <v>626</v>
      </c>
      <c r="E419" s="127" t="s">
        <v>84</v>
      </c>
      <c r="F419" s="142">
        <f t="shared" si="12"/>
        <v>8000</v>
      </c>
      <c r="G419" s="142">
        <f t="shared" si="12"/>
        <v>8000</v>
      </c>
    </row>
    <row r="420" spans="1:7" x14ac:dyDescent="0.2">
      <c r="A420" s="126" t="s">
        <v>85</v>
      </c>
      <c r="B420" s="127" t="s">
        <v>435</v>
      </c>
      <c r="C420" s="127" t="s">
        <v>488</v>
      </c>
      <c r="D420" s="137" t="s">
        <v>626</v>
      </c>
      <c r="E420" s="127" t="s">
        <v>86</v>
      </c>
      <c r="F420" s="142">
        <v>8000</v>
      </c>
      <c r="G420" s="142">
        <v>8000</v>
      </c>
    </row>
    <row r="421" spans="1:7" x14ac:dyDescent="0.2">
      <c r="A421" s="152" t="s">
        <v>74</v>
      </c>
      <c r="B421" s="132" t="s">
        <v>435</v>
      </c>
      <c r="C421" s="132" t="s">
        <v>488</v>
      </c>
      <c r="D421" s="132" t="s">
        <v>216</v>
      </c>
      <c r="E421" s="132"/>
      <c r="F421" s="133">
        <f t="shared" ref="F421:G424" si="13">F422</f>
        <v>5000</v>
      </c>
      <c r="G421" s="133">
        <f t="shared" si="13"/>
        <v>5000</v>
      </c>
    </row>
    <row r="422" spans="1:7" x14ac:dyDescent="0.2">
      <c r="A422" s="117" t="s">
        <v>306</v>
      </c>
      <c r="B422" s="118" t="s">
        <v>435</v>
      </c>
      <c r="C422" s="118" t="s">
        <v>488</v>
      </c>
      <c r="D422" s="118" t="s">
        <v>217</v>
      </c>
      <c r="E422" s="118"/>
      <c r="F422" s="119">
        <f t="shared" si="13"/>
        <v>5000</v>
      </c>
      <c r="G422" s="119">
        <f t="shared" si="13"/>
        <v>5000</v>
      </c>
    </row>
    <row r="423" spans="1:7" x14ac:dyDescent="0.2">
      <c r="A423" s="117" t="s">
        <v>710</v>
      </c>
      <c r="B423" s="118" t="s">
        <v>435</v>
      </c>
      <c r="C423" s="118" t="s">
        <v>488</v>
      </c>
      <c r="D423" s="149" t="s">
        <v>348</v>
      </c>
      <c r="E423" s="118"/>
      <c r="F423" s="119">
        <f t="shared" si="13"/>
        <v>5000</v>
      </c>
      <c r="G423" s="119">
        <f t="shared" si="13"/>
        <v>5000</v>
      </c>
    </row>
    <row r="424" spans="1:7" x14ac:dyDescent="0.2">
      <c r="A424" s="126" t="s">
        <v>604</v>
      </c>
      <c r="B424" s="127" t="s">
        <v>435</v>
      </c>
      <c r="C424" s="127" t="s">
        <v>488</v>
      </c>
      <c r="D424" s="137" t="s">
        <v>348</v>
      </c>
      <c r="E424" s="127" t="s">
        <v>84</v>
      </c>
      <c r="F424" s="128">
        <f t="shared" si="13"/>
        <v>5000</v>
      </c>
      <c r="G424" s="128">
        <f t="shared" si="13"/>
        <v>5000</v>
      </c>
    </row>
    <row r="425" spans="1:7" x14ac:dyDescent="0.2">
      <c r="A425" s="126" t="s">
        <v>85</v>
      </c>
      <c r="B425" s="127" t="s">
        <v>435</v>
      </c>
      <c r="C425" s="127" t="s">
        <v>488</v>
      </c>
      <c r="D425" s="137" t="s">
        <v>348</v>
      </c>
      <c r="E425" s="127" t="s">
        <v>86</v>
      </c>
      <c r="F425" s="128">
        <v>5000</v>
      </c>
      <c r="G425" s="128">
        <v>5000</v>
      </c>
    </row>
    <row r="426" spans="1:7" x14ac:dyDescent="0.2">
      <c r="A426" s="117" t="s">
        <v>382</v>
      </c>
      <c r="B426" s="118" t="s">
        <v>435</v>
      </c>
      <c r="C426" s="118" t="s">
        <v>435</v>
      </c>
      <c r="D426" s="118"/>
      <c r="E426" s="118"/>
      <c r="F426" s="119">
        <f>F427+F438+F458</f>
        <v>35071.199999999997</v>
      </c>
      <c r="G426" s="119">
        <f>G427+G438+G458</f>
        <v>35071.199999999997</v>
      </c>
    </row>
    <row r="427" spans="1:7" ht="27" x14ac:dyDescent="0.2">
      <c r="A427" s="130" t="s">
        <v>627</v>
      </c>
      <c r="B427" s="121" t="s">
        <v>435</v>
      </c>
      <c r="C427" s="121" t="s">
        <v>435</v>
      </c>
      <c r="D427" s="121" t="s">
        <v>256</v>
      </c>
      <c r="E427" s="121"/>
      <c r="F427" s="122">
        <f>F428</f>
        <v>6663</v>
      </c>
      <c r="G427" s="122">
        <f>G428</f>
        <v>6663</v>
      </c>
    </row>
    <row r="428" spans="1:7" ht="24" x14ac:dyDescent="0.2">
      <c r="A428" s="134" t="s">
        <v>343</v>
      </c>
      <c r="B428" s="118" t="s">
        <v>435</v>
      </c>
      <c r="C428" s="118" t="s">
        <v>435</v>
      </c>
      <c r="D428" s="118" t="s">
        <v>256</v>
      </c>
      <c r="E428" s="118"/>
      <c r="F428" s="119">
        <f>F429</f>
        <v>6663</v>
      </c>
      <c r="G428" s="119">
        <f>G429</f>
        <v>6663</v>
      </c>
    </row>
    <row r="429" spans="1:7" ht="24" x14ac:dyDescent="0.2">
      <c r="A429" s="131" t="s">
        <v>412</v>
      </c>
      <c r="B429" s="132" t="s">
        <v>435</v>
      </c>
      <c r="C429" s="132" t="s">
        <v>435</v>
      </c>
      <c r="D429" s="132" t="s">
        <v>256</v>
      </c>
      <c r="E429" s="132"/>
      <c r="F429" s="133">
        <f>F430+F433</f>
        <v>6663</v>
      </c>
      <c r="G429" s="133">
        <f>G430+G433</f>
        <v>6663</v>
      </c>
    </row>
    <row r="430" spans="1:7" x14ac:dyDescent="0.2">
      <c r="A430" s="134" t="s">
        <v>394</v>
      </c>
      <c r="B430" s="118" t="s">
        <v>435</v>
      </c>
      <c r="C430" s="118" t="s">
        <v>435</v>
      </c>
      <c r="D430" s="118" t="s">
        <v>344</v>
      </c>
      <c r="E430" s="118"/>
      <c r="F430" s="119">
        <f>F431</f>
        <v>6470</v>
      </c>
      <c r="G430" s="119">
        <f>G431</f>
        <v>6470</v>
      </c>
    </row>
    <row r="431" spans="1:7" ht="36" x14ac:dyDescent="0.2">
      <c r="A431" s="126" t="s">
        <v>79</v>
      </c>
      <c r="B431" s="127" t="s">
        <v>435</v>
      </c>
      <c r="C431" s="127" t="s">
        <v>435</v>
      </c>
      <c r="D431" s="127" t="s">
        <v>344</v>
      </c>
      <c r="E431" s="127" t="s">
        <v>80</v>
      </c>
      <c r="F431" s="128">
        <f>F432</f>
        <v>6470</v>
      </c>
      <c r="G431" s="128">
        <f>G432</f>
        <v>6470</v>
      </c>
    </row>
    <row r="432" spans="1:7" x14ac:dyDescent="0.2">
      <c r="A432" s="126" t="s">
        <v>81</v>
      </c>
      <c r="B432" s="127" t="s">
        <v>435</v>
      </c>
      <c r="C432" s="127" t="s">
        <v>435</v>
      </c>
      <c r="D432" s="127" t="s">
        <v>344</v>
      </c>
      <c r="E432" s="127" t="s">
        <v>82</v>
      </c>
      <c r="F432" s="128">
        <f>4970+1500</f>
        <v>6470</v>
      </c>
      <c r="G432" s="128">
        <f>4970+1500</f>
        <v>6470</v>
      </c>
    </row>
    <row r="433" spans="1:7" x14ac:dyDescent="0.2">
      <c r="A433" s="117" t="s">
        <v>83</v>
      </c>
      <c r="B433" s="118" t="s">
        <v>435</v>
      </c>
      <c r="C433" s="118" t="s">
        <v>435</v>
      </c>
      <c r="D433" s="118" t="s">
        <v>345</v>
      </c>
      <c r="E433" s="118"/>
      <c r="F433" s="119">
        <f>F434+F436</f>
        <v>193</v>
      </c>
      <c r="G433" s="119">
        <f>G434+G436</f>
        <v>193</v>
      </c>
    </row>
    <row r="434" spans="1:7" x14ac:dyDescent="0.2">
      <c r="A434" s="126" t="s">
        <v>303</v>
      </c>
      <c r="B434" s="127" t="s">
        <v>435</v>
      </c>
      <c r="C434" s="127" t="s">
        <v>435</v>
      </c>
      <c r="D434" s="127" t="s">
        <v>345</v>
      </c>
      <c r="E434" s="127" t="s">
        <v>84</v>
      </c>
      <c r="F434" s="128">
        <f>F435</f>
        <v>190</v>
      </c>
      <c r="G434" s="128">
        <f>G435</f>
        <v>190</v>
      </c>
    </row>
    <row r="435" spans="1:7" x14ac:dyDescent="0.2">
      <c r="A435" s="126" t="s">
        <v>85</v>
      </c>
      <c r="B435" s="127" t="s">
        <v>435</v>
      </c>
      <c r="C435" s="127" t="s">
        <v>435</v>
      </c>
      <c r="D435" s="127" t="s">
        <v>345</v>
      </c>
      <c r="E435" s="127" t="s">
        <v>86</v>
      </c>
      <c r="F435" s="128">
        <f>60+30+30+35+35</f>
        <v>190</v>
      </c>
      <c r="G435" s="128">
        <f>60+30+30+35+35</f>
        <v>190</v>
      </c>
    </row>
    <row r="436" spans="1:7" x14ac:dyDescent="0.2">
      <c r="A436" s="126" t="s">
        <v>87</v>
      </c>
      <c r="B436" s="127" t="s">
        <v>435</v>
      </c>
      <c r="C436" s="127" t="s">
        <v>435</v>
      </c>
      <c r="D436" s="127" t="s">
        <v>345</v>
      </c>
      <c r="E436" s="127" t="s">
        <v>88</v>
      </c>
      <c r="F436" s="128">
        <f>F437</f>
        <v>3</v>
      </c>
      <c r="G436" s="128">
        <f>G437</f>
        <v>3</v>
      </c>
    </row>
    <row r="437" spans="1:7" x14ac:dyDescent="0.2">
      <c r="A437" s="126" t="s">
        <v>519</v>
      </c>
      <c r="B437" s="127" t="s">
        <v>435</v>
      </c>
      <c r="C437" s="127" t="s">
        <v>435</v>
      </c>
      <c r="D437" s="127" t="s">
        <v>345</v>
      </c>
      <c r="E437" s="127" t="s">
        <v>89</v>
      </c>
      <c r="F437" s="128">
        <v>3</v>
      </c>
      <c r="G437" s="128">
        <v>3</v>
      </c>
    </row>
    <row r="438" spans="1:7" s="46" customFormat="1" ht="40.5" x14ac:dyDescent="0.2">
      <c r="A438" s="130" t="s">
        <v>713</v>
      </c>
      <c r="B438" s="121" t="s">
        <v>435</v>
      </c>
      <c r="C438" s="121" t="s">
        <v>435</v>
      </c>
      <c r="D438" s="121" t="s">
        <v>244</v>
      </c>
      <c r="E438" s="121"/>
      <c r="F438" s="122">
        <f>F439+F450</f>
        <v>21778.2</v>
      </c>
      <c r="G438" s="122">
        <f>G439+G450</f>
        <v>21778.2</v>
      </c>
    </row>
    <row r="439" spans="1:7" x14ac:dyDescent="0.2">
      <c r="A439" s="117" t="s">
        <v>453</v>
      </c>
      <c r="B439" s="118" t="s">
        <v>435</v>
      </c>
      <c r="C439" s="118" t="s">
        <v>435</v>
      </c>
      <c r="D439" s="118" t="s">
        <v>127</v>
      </c>
      <c r="E439" s="127"/>
      <c r="F439" s="119">
        <f>F440</f>
        <v>14850</v>
      </c>
      <c r="G439" s="119">
        <f>G440</f>
        <v>14850</v>
      </c>
    </row>
    <row r="440" spans="1:7" ht="24" x14ac:dyDescent="0.2">
      <c r="A440" s="117" t="s">
        <v>252</v>
      </c>
      <c r="B440" s="118" t="s">
        <v>435</v>
      </c>
      <c r="C440" s="118" t="s">
        <v>435</v>
      </c>
      <c r="D440" s="118" t="s">
        <v>127</v>
      </c>
      <c r="E440" s="127"/>
      <c r="F440" s="119">
        <f>F441</f>
        <v>14850</v>
      </c>
      <c r="G440" s="119">
        <f>G441</f>
        <v>14850</v>
      </c>
    </row>
    <row r="441" spans="1:7" ht="24" x14ac:dyDescent="0.2">
      <c r="A441" s="131" t="s">
        <v>412</v>
      </c>
      <c r="B441" s="132" t="s">
        <v>435</v>
      </c>
      <c r="C441" s="132" t="s">
        <v>435</v>
      </c>
      <c r="D441" s="132" t="s">
        <v>127</v>
      </c>
      <c r="E441" s="132"/>
      <c r="F441" s="133">
        <f>F442+F445</f>
        <v>14850</v>
      </c>
      <c r="G441" s="133">
        <f>G442+G445</f>
        <v>14850</v>
      </c>
    </row>
    <row r="442" spans="1:7" x14ac:dyDescent="0.2">
      <c r="A442" s="134" t="s">
        <v>394</v>
      </c>
      <c r="B442" s="118" t="s">
        <v>435</v>
      </c>
      <c r="C442" s="118" t="s">
        <v>435</v>
      </c>
      <c r="D442" s="118" t="s">
        <v>513</v>
      </c>
      <c r="E442" s="118"/>
      <c r="F442" s="119">
        <f>F443</f>
        <v>13650</v>
      </c>
      <c r="G442" s="119">
        <f>G443</f>
        <v>13650</v>
      </c>
    </row>
    <row r="443" spans="1:7" ht="36" x14ac:dyDescent="0.2">
      <c r="A443" s="126" t="s">
        <v>79</v>
      </c>
      <c r="B443" s="127" t="s">
        <v>435</v>
      </c>
      <c r="C443" s="127" t="s">
        <v>435</v>
      </c>
      <c r="D443" s="127" t="s">
        <v>513</v>
      </c>
      <c r="E443" s="127" t="s">
        <v>80</v>
      </c>
      <c r="F443" s="128">
        <f>F444</f>
        <v>13650</v>
      </c>
      <c r="G443" s="128">
        <f>G444</f>
        <v>13650</v>
      </c>
    </row>
    <row r="444" spans="1:7" x14ac:dyDescent="0.2">
      <c r="A444" s="126" t="s">
        <v>81</v>
      </c>
      <c r="B444" s="127" t="s">
        <v>435</v>
      </c>
      <c r="C444" s="127" t="s">
        <v>435</v>
      </c>
      <c r="D444" s="127" t="s">
        <v>513</v>
      </c>
      <c r="E444" s="127" t="s">
        <v>82</v>
      </c>
      <c r="F444" s="128">
        <f>10430+100+3120</f>
        <v>13650</v>
      </c>
      <c r="G444" s="128">
        <f>10430+100+3120</f>
        <v>13650</v>
      </c>
    </row>
    <row r="445" spans="1:7" x14ac:dyDescent="0.2">
      <c r="A445" s="117" t="s">
        <v>83</v>
      </c>
      <c r="B445" s="118" t="s">
        <v>435</v>
      </c>
      <c r="C445" s="118" t="s">
        <v>435</v>
      </c>
      <c r="D445" s="118" t="s">
        <v>514</v>
      </c>
      <c r="E445" s="118"/>
      <c r="F445" s="119">
        <f>F446+F448</f>
        <v>1200</v>
      </c>
      <c r="G445" s="119">
        <f>G446+G448</f>
        <v>1200</v>
      </c>
    </row>
    <row r="446" spans="1:7" x14ac:dyDescent="0.2">
      <c r="A446" s="126" t="s">
        <v>303</v>
      </c>
      <c r="B446" s="127" t="s">
        <v>435</v>
      </c>
      <c r="C446" s="127" t="s">
        <v>435</v>
      </c>
      <c r="D446" s="127" t="s">
        <v>514</v>
      </c>
      <c r="E446" s="127" t="s">
        <v>84</v>
      </c>
      <c r="F446" s="128">
        <f>F447</f>
        <v>1170</v>
      </c>
      <c r="G446" s="128">
        <f>G447</f>
        <v>1170</v>
      </c>
    </row>
    <row r="447" spans="1:7" x14ac:dyDescent="0.2">
      <c r="A447" s="126" t="s">
        <v>85</v>
      </c>
      <c r="B447" s="127" t="s">
        <v>435</v>
      </c>
      <c r="C447" s="127" t="s">
        <v>435</v>
      </c>
      <c r="D447" s="127" t="s">
        <v>514</v>
      </c>
      <c r="E447" s="127" t="s">
        <v>86</v>
      </c>
      <c r="F447" s="128">
        <f>270+150+350+70+330</f>
        <v>1170</v>
      </c>
      <c r="G447" s="128">
        <f>270+150+350+70+330</f>
        <v>1170</v>
      </c>
    </row>
    <row r="448" spans="1:7" x14ac:dyDescent="0.2">
      <c r="A448" s="126" t="s">
        <v>87</v>
      </c>
      <c r="B448" s="127" t="s">
        <v>435</v>
      </c>
      <c r="C448" s="127" t="s">
        <v>435</v>
      </c>
      <c r="D448" s="127" t="s">
        <v>514</v>
      </c>
      <c r="E448" s="127" t="s">
        <v>88</v>
      </c>
      <c r="F448" s="128">
        <f>F449</f>
        <v>30</v>
      </c>
      <c r="G448" s="128">
        <f>G449</f>
        <v>30</v>
      </c>
    </row>
    <row r="449" spans="1:7" x14ac:dyDescent="0.2">
      <c r="A449" s="126" t="s">
        <v>519</v>
      </c>
      <c r="B449" s="127" t="s">
        <v>435</v>
      </c>
      <c r="C449" s="127" t="s">
        <v>435</v>
      </c>
      <c r="D449" s="127" t="s">
        <v>514</v>
      </c>
      <c r="E449" s="127" t="s">
        <v>89</v>
      </c>
      <c r="F449" s="128">
        <v>30</v>
      </c>
      <c r="G449" s="128">
        <v>30</v>
      </c>
    </row>
    <row r="450" spans="1:7" x14ac:dyDescent="0.2">
      <c r="A450" s="148" t="s">
        <v>61</v>
      </c>
      <c r="B450" s="118" t="s">
        <v>435</v>
      </c>
      <c r="C450" s="118" t="s">
        <v>435</v>
      </c>
      <c r="D450" s="149" t="s">
        <v>682</v>
      </c>
      <c r="E450" s="118"/>
      <c r="F450" s="119">
        <f>F451</f>
        <v>6928.2</v>
      </c>
      <c r="G450" s="119">
        <f>G451</f>
        <v>6928.2</v>
      </c>
    </row>
    <row r="451" spans="1:7" x14ac:dyDescent="0.2">
      <c r="A451" s="150" t="s">
        <v>490</v>
      </c>
      <c r="B451" s="146" t="s">
        <v>435</v>
      </c>
      <c r="C451" s="146" t="s">
        <v>435</v>
      </c>
      <c r="D451" s="146" t="s">
        <v>682</v>
      </c>
      <c r="E451" s="146"/>
      <c r="F451" s="151">
        <f>F452+F454+F456</f>
        <v>6928.2</v>
      </c>
      <c r="G451" s="151">
        <f>G452+G454+G456</f>
        <v>6928.2</v>
      </c>
    </row>
    <row r="452" spans="1:7" ht="36" x14ac:dyDescent="0.2">
      <c r="A452" s="126" t="s">
        <v>79</v>
      </c>
      <c r="B452" s="127" t="s">
        <v>435</v>
      </c>
      <c r="C452" s="127" t="s">
        <v>435</v>
      </c>
      <c r="D452" s="127" t="s">
        <v>682</v>
      </c>
      <c r="E452" s="127" t="s">
        <v>80</v>
      </c>
      <c r="F452" s="128">
        <f>F453</f>
        <v>5126</v>
      </c>
      <c r="G452" s="128">
        <f>G453</f>
        <v>5126</v>
      </c>
    </row>
    <row r="453" spans="1:7" x14ac:dyDescent="0.2">
      <c r="A453" s="126" t="s">
        <v>491</v>
      </c>
      <c r="B453" s="127" t="s">
        <v>435</v>
      </c>
      <c r="C453" s="127" t="s">
        <v>435</v>
      </c>
      <c r="D453" s="127" t="s">
        <v>682</v>
      </c>
      <c r="E453" s="127" t="s">
        <v>492</v>
      </c>
      <c r="F453" s="128">
        <f>2816+850+1120+340</f>
        <v>5126</v>
      </c>
      <c r="G453" s="128">
        <f>2816+850+1120+340</f>
        <v>5126</v>
      </c>
    </row>
    <row r="454" spans="1:7" x14ac:dyDescent="0.2">
      <c r="A454" s="126" t="s">
        <v>303</v>
      </c>
      <c r="B454" s="127" t="s">
        <v>435</v>
      </c>
      <c r="C454" s="127" t="s">
        <v>435</v>
      </c>
      <c r="D454" s="127" t="s">
        <v>682</v>
      </c>
      <c r="E454" s="127" t="s">
        <v>84</v>
      </c>
      <c r="F454" s="128">
        <f>F455</f>
        <v>1273.2</v>
      </c>
      <c r="G454" s="128">
        <f>G455</f>
        <v>1273.2</v>
      </c>
    </row>
    <row r="455" spans="1:7" x14ac:dyDescent="0.2">
      <c r="A455" s="126" t="s">
        <v>85</v>
      </c>
      <c r="B455" s="127" t="s">
        <v>435</v>
      </c>
      <c r="C455" s="127" t="s">
        <v>435</v>
      </c>
      <c r="D455" s="127" t="s">
        <v>682</v>
      </c>
      <c r="E455" s="127" t="s">
        <v>86</v>
      </c>
      <c r="F455" s="128">
        <f>78.7+69+120+194.5+20+3+80+30+30+648</f>
        <v>1273.2</v>
      </c>
      <c r="G455" s="128">
        <f>78.7+69+120+194.5+20+3+80+30+30+648</f>
        <v>1273.2</v>
      </c>
    </row>
    <row r="456" spans="1:7" x14ac:dyDescent="0.2">
      <c r="A456" s="126" t="s">
        <v>87</v>
      </c>
      <c r="B456" s="127" t="s">
        <v>435</v>
      </c>
      <c r="C456" s="127" t="s">
        <v>435</v>
      </c>
      <c r="D456" s="127" t="s">
        <v>682</v>
      </c>
      <c r="E456" s="127" t="s">
        <v>88</v>
      </c>
      <c r="F456" s="128">
        <f>F457</f>
        <v>529</v>
      </c>
      <c r="G456" s="128">
        <f>G457</f>
        <v>529</v>
      </c>
    </row>
    <row r="457" spans="1:7" x14ac:dyDescent="0.2">
      <c r="A457" s="126" t="s">
        <v>519</v>
      </c>
      <c r="B457" s="127" t="s">
        <v>435</v>
      </c>
      <c r="C457" s="127" t="s">
        <v>435</v>
      </c>
      <c r="D457" s="127" t="s">
        <v>682</v>
      </c>
      <c r="E457" s="127" t="s">
        <v>89</v>
      </c>
      <c r="F457" s="128">
        <f>520+9</f>
        <v>529</v>
      </c>
      <c r="G457" s="128">
        <f>520+9</f>
        <v>529</v>
      </c>
    </row>
    <row r="458" spans="1:7" x14ac:dyDescent="0.2">
      <c r="A458" s="152" t="s">
        <v>74</v>
      </c>
      <c r="B458" s="132" t="s">
        <v>435</v>
      </c>
      <c r="C458" s="132" t="s">
        <v>435</v>
      </c>
      <c r="D458" s="132" t="s">
        <v>216</v>
      </c>
      <c r="E458" s="132"/>
      <c r="F458" s="133">
        <f>F459</f>
        <v>6630</v>
      </c>
      <c r="G458" s="133">
        <f>G459</f>
        <v>6630</v>
      </c>
    </row>
    <row r="459" spans="1:7" x14ac:dyDescent="0.2">
      <c r="A459" s="134" t="s">
        <v>306</v>
      </c>
      <c r="B459" s="118" t="s">
        <v>435</v>
      </c>
      <c r="C459" s="118" t="s">
        <v>435</v>
      </c>
      <c r="D459" s="118" t="s">
        <v>217</v>
      </c>
      <c r="E459" s="127"/>
      <c r="F459" s="119">
        <f>F460+F463</f>
        <v>6630</v>
      </c>
      <c r="G459" s="119">
        <f>G460+G463</f>
        <v>6630</v>
      </c>
    </row>
    <row r="460" spans="1:7" x14ac:dyDescent="0.2">
      <c r="A460" s="134" t="s">
        <v>394</v>
      </c>
      <c r="B460" s="118" t="s">
        <v>435</v>
      </c>
      <c r="C460" s="118" t="s">
        <v>435</v>
      </c>
      <c r="D460" s="118" t="s">
        <v>218</v>
      </c>
      <c r="E460" s="118"/>
      <c r="F460" s="119">
        <f>F461</f>
        <v>5670</v>
      </c>
      <c r="G460" s="119">
        <f>G461</f>
        <v>5670</v>
      </c>
    </row>
    <row r="461" spans="1:7" ht="36" x14ac:dyDescent="0.2">
      <c r="A461" s="126" t="s">
        <v>79</v>
      </c>
      <c r="B461" s="127" t="s">
        <v>435</v>
      </c>
      <c r="C461" s="127" t="s">
        <v>435</v>
      </c>
      <c r="D461" s="127" t="s">
        <v>218</v>
      </c>
      <c r="E461" s="127" t="s">
        <v>80</v>
      </c>
      <c r="F461" s="128">
        <f>F462</f>
        <v>5670</v>
      </c>
      <c r="G461" s="128">
        <f>G462</f>
        <v>5670</v>
      </c>
    </row>
    <row r="462" spans="1:7" x14ac:dyDescent="0.2">
      <c r="A462" s="126" t="s">
        <v>81</v>
      </c>
      <c r="B462" s="127" t="s">
        <v>435</v>
      </c>
      <c r="C462" s="127" t="s">
        <v>435</v>
      </c>
      <c r="D462" s="127" t="s">
        <v>218</v>
      </c>
      <c r="E462" s="127" t="s">
        <v>82</v>
      </c>
      <c r="F462" s="128">
        <f>4300+20+1300+20+30</f>
        <v>5670</v>
      </c>
      <c r="G462" s="128">
        <f>4300+20+1300+20+30</f>
        <v>5670</v>
      </c>
    </row>
    <row r="463" spans="1:7" x14ac:dyDescent="0.2">
      <c r="A463" s="117" t="s">
        <v>83</v>
      </c>
      <c r="B463" s="118" t="s">
        <v>435</v>
      </c>
      <c r="C463" s="118" t="s">
        <v>435</v>
      </c>
      <c r="D463" s="118" t="s">
        <v>219</v>
      </c>
      <c r="E463" s="118"/>
      <c r="F463" s="119">
        <f>F464+F466</f>
        <v>960</v>
      </c>
      <c r="G463" s="119">
        <f>G464+G466</f>
        <v>960</v>
      </c>
    </row>
    <row r="464" spans="1:7" x14ac:dyDescent="0.2">
      <c r="A464" s="126" t="s">
        <v>303</v>
      </c>
      <c r="B464" s="127" t="s">
        <v>435</v>
      </c>
      <c r="C464" s="127" t="s">
        <v>435</v>
      </c>
      <c r="D464" s="127" t="s">
        <v>219</v>
      </c>
      <c r="E464" s="127" t="s">
        <v>84</v>
      </c>
      <c r="F464" s="128">
        <f>F465</f>
        <v>810</v>
      </c>
      <c r="G464" s="128">
        <f>G465</f>
        <v>810</v>
      </c>
    </row>
    <row r="465" spans="1:7" x14ac:dyDescent="0.2">
      <c r="A465" s="126" t="s">
        <v>85</v>
      </c>
      <c r="B465" s="127" t="s">
        <v>435</v>
      </c>
      <c r="C465" s="127" t="s">
        <v>435</v>
      </c>
      <c r="D465" s="127" t="s">
        <v>219</v>
      </c>
      <c r="E465" s="127" t="s">
        <v>86</v>
      </c>
      <c r="F465" s="128">
        <f>60+50+300+300+100</f>
        <v>810</v>
      </c>
      <c r="G465" s="128">
        <f>60+50+300+300+100</f>
        <v>810</v>
      </c>
    </row>
    <row r="466" spans="1:7" x14ac:dyDescent="0.2">
      <c r="A466" s="126" t="s">
        <v>87</v>
      </c>
      <c r="B466" s="127" t="s">
        <v>435</v>
      </c>
      <c r="C466" s="127" t="s">
        <v>435</v>
      </c>
      <c r="D466" s="127" t="s">
        <v>219</v>
      </c>
      <c r="E466" s="127" t="s">
        <v>88</v>
      </c>
      <c r="F466" s="128">
        <f>F467</f>
        <v>150</v>
      </c>
      <c r="G466" s="128">
        <f>G467</f>
        <v>150</v>
      </c>
    </row>
    <row r="467" spans="1:7" x14ac:dyDescent="0.2">
      <c r="A467" s="126" t="s">
        <v>519</v>
      </c>
      <c r="B467" s="127" t="s">
        <v>435</v>
      </c>
      <c r="C467" s="127" t="s">
        <v>435</v>
      </c>
      <c r="D467" s="127" t="s">
        <v>219</v>
      </c>
      <c r="E467" s="127" t="s">
        <v>89</v>
      </c>
      <c r="F467" s="128">
        <v>150</v>
      </c>
      <c r="G467" s="128">
        <v>150</v>
      </c>
    </row>
    <row r="468" spans="1:7" x14ac:dyDescent="0.2">
      <c r="A468" s="117" t="s">
        <v>383</v>
      </c>
      <c r="B468" s="118" t="s">
        <v>495</v>
      </c>
      <c r="C468" s="118" t="s">
        <v>77</v>
      </c>
      <c r="D468" s="127"/>
      <c r="E468" s="127"/>
      <c r="F468" s="161">
        <f>F469+F480+F496+F515+F537</f>
        <v>2486524.42</v>
      </c>
      <c r="G468" s="161">
        <f>G469+G480+G496+G515+G537</f>
        <v>2476612.7400000002</v>
      </c>
    </row>
    <row r="469" spans="1:7" x14ac:dyDescent="0.2">
      <c r="A469" s="117" t="s">
        <v>384</v>
      </c>
      <c r="B469" s="118" t="s">
        <v>495</v>
      </c>
      <c r="C469" s="118" t="s">
        <v>76</v>
      </c>
      <c r="D469" s="118"/>
      <c r="E469" s="118"/>
      <c r="F469" s="119">
        <f>F470</f>
        <v>1084270.97</v>
      </c>
      <c r="G469" s="119">
        <f>G470</f>
        <v>1051270.98</v>
      </c>
    </row>
    <row r="470" spans="1:7" ht="27" x14ac:dyDescent="0.2">
      <c r="A470" s="130" t="s">
        <v>703</v>
      </c>
      <c r="B470" s="121" t="s">
        <v>495</v>
      </c>
      <c r="C470" s="121" t="s">
        <v>76</v>
      </c>
      <c r="D470" s="121" t="s">
        <v>164</v>
      </c>
      <c r="E470" s="121"/>
      <c r="F470" s="122">
        <f>F471</f>
        <v>1084270.97</v>
      </c>
      <c r="G470" s="122">
        <f>G471</f>
        <v>1051270.98</v>
      </c>
    </row>
    <row r="471" spans="1:7" x14ac:dyDescent="0.2">
      <c r="A471" s="117" t="s">
        <v>275</v>
      </c>
      <c r="B471" s="118" t="s">
        <v>495</v>
      </c>
      <c r="C471" s="118" t="s">
        <v>76</v>
      </c>
      <c r="D471" s="118" t="s">
        <v>165</v>
      </c>
      <c r="E471" s="118"/>
      <c r="F471" s="119">
        <f>F472+F476</f>
        <v>1084270.97</v>
      </c>
      <c r="G471" s="119">
        <f>G472+G476</f>
        <v>1051270.98</v>
      </c>
    </row>
    <row r="472" spans="1:7" ht="24" x14ac:dyDescent="0.2">
      <c r="A472" s="131" t="s">
        <v>276</v>
      </c>
      <c r="B472" s="132" t="s">
        <v>495</v>
      </c>
      <c r="C472" s="132" t="s">
        <v>76</v>
      </c>
      <c r="D472" s="132" t="s">
        <v>166</v>
      </c>
      <c r="E472" s="132"/>
      <c r="F472" s="133">
        <f>F473</f>
        <v>425270.97</v>
      </c>
      <c r="G472" s="133">
        <f>G473</f>
        <v>425270.98</v>
      </c>
    </row>
    <row r="473" spans="1:7" ht="24" x14ac:dyDescent="0.2">
      <c r="A473" s="126" t="s">
        <v>104</v>
      </c>
      <c r="B473" s="127" t="s">
        <v>495</v>
      </c>
      <c r="C473" s="127" t="s">
        <v>76</v>
      </c>
      <c r="D473" s="127" t="s">
        <v>693</v>
      </c>
      <c r="E473" s="127" t="s">
        <v>410</v>
      </c>
      <c r="F473" s="128">
        <f>F474+F475</f>
        <v>425270.97</v>
      </c>
      <c r="G473" s="128">
        <f>G474+G475</f>
        <v>425270.98</v>
      </c>
    </row>
    <row r="474" spans="1:7" x14ac:dyDescent="0.2">
      <c r="A474" s="126" t="s">
        <v>105</v>
      </c>
      <c r="B474" s="127" t="s">
        <v>495</v>
      </c>
      <c r="C474" s="127" t="s">
        <v>76</v>
      </c>
      <c r="D474" s="127" t="s">
        <v>693</v>
      </c>
      <c r="E474" s="127" t="s">
        <v>428</v>
      </c>
      <c r="F474" s="128">
        <f>386354.38-0.01</f>
        <v>386354.37</v>
      </c>
      <c r="G474" s="128">
        <v>386354.38</v>
      </c>
    </row>
    <row r="475" spans="1:7" x14ac:dyDescent="0.2">
      <c r="A475" s="126" t="s">
        <v>521</v>
      </c>
      <c r="B475" s="127" t="s">
        <v>495</v>
      </c>
      <c r="C475" s="127" t="s">
        <v>76</v>
      </c>
      <c r="D475" s="127" t="s">
        <v>693</v>
      </c>
      <c r="E475" s="127" t="s">
        <v>522</v>
      </c>
      <c r="F475" s="128">
        <v>38916.6</v>
      </c>
      <c r="G475" s="128">
        <v>38916.6</v>
      </c>
    </row>
    <row r="476" spans="1:7" ht="36" x14ac:dyDescent="0.2">
      <c r="A476" s="131" t="s">
        <v>366</v>
      </c>
      <c r="B476" s="132" t="s">
        <v>495</v>
      </c>
      <c r="C476" s="132" t="s">
        <v>76</v>
      </c>
      <c r="D476" s="132" t="s">
        <v>167</v>
      </c>
      <c r="E476" s="132"/>
      <c r="F476" s="133">
        <f>F477</f>
        <v>659000</v>
      </c>
      <c r="G476" s="133">
        <f>G477</f>
        <v>626000</v>
      </c>
    </row>
    <row r="477" spans="1:7" ht="24" x14ac:dyDescent="0.2">
      <c r="A477" s="126" t="s">
        <v>104</v>
      </c>
      <c r="B477" s="127" t="s">
        <v>495</v>
      </c>
      <c r="C477" s="127" t="s">
        <v>76</v>
      </c>
      <c r="D477" s="127" t="s">
        <v>167</v>
      </c>
      <c r="E477" s="127" t="s">
        <v>410</v>
      </c>
      <c r="F477" s="128">
        <f>F478+F479</f>
        <v>659000</v>
      </c>
      <c r="G477" s="128">
        <f>G478+G479</f>
        <v>626000</v>
      </c>
    </row>
    <row r="478" spans="1:7" x14ac:dyDescent="0.2">
      <c r="A478" s="126" t="s">
        <v>105</v>
      </c>
      <c r="B478" s="127" t="s">
        <v>495</v>
      </c>
      <c r="C478" s="127" t="s">
        <v>76</v>
      </c>
      <c r="D478" s="127" t="s">
        <v>167</v>
      </c>
      <c r="E478" s="127" t="s">
        <v>428</v>
      </c>
      <c r="F478" s="128">
        <v>605398</v>
      </c>
      <c r="G478" s="128">
        <v>572398</v>
      </c>
    </row>
    <row r="479" spans="1:7" x14ac:dyDescent="0.2">
      <c r="A479" s="126" t="s">
        <v>521</v>
      </c>
      <c r="B479" s="127" t="s">
        <v>495</v>
      </c>
      <c r="C479" s="127" t="s">
        <v>76</v>
      </c>
      <c r="D479" s="127" t="s">
        <v>167</v>
      </c>
      <c r="E479" s="127" t="s">
        <v>522</v>
      </c>
      <c r="F479" s="128">
        <v>53602</v>
      </c>
      <c r="G479" s="128">
        <v>53602</v>
      </c>
    </row>
    <row r="480" spans="1:7" x14ac:dyDescent="0.2">
      <c r="A480" s="117" t="s">
        <v>385</v>
      </c>
      <c r="B480" s="118" t="s">
        <v>495</v>
      </c>
      <c r="C480" s="118" t="s">
        <v>496</v>
      </c>
      <c r="D480" s="118"/>
      <c r="E480" s="132"/>
      <c r="F480" s="119">
        <f>F481</f>
        <v>1069440.25</v>
      </c>
      <c r="G480" s="119">
        <f>G481</f>
        <v>1059528.5599999998</v>
      </c>
    </row>
    <row r="481" spans="1:7" ht="27" x14ac:dyDescent="0.2">
      <c r="A481" s="130" t="s">
        <v>703</v>
      </c>
      <c r="B481" s="121" t="s">
        <v>495</v>
      </c>
      <c r="C481" s="121" t="s">
        <v>496</v>
      </c>
      <c r="D481" s="121" t="s">
        <v>164</v>
      </c>
      <c r="E481" s="121"/>
      <c r="F481" s="122">
        <f>F482+F491</f>
        <v>1069440.25</v>
      </c>
      <c r="G481" s="122">
        <f>G482+G491</f>
        <v>1059528.5599999998</v>
      </c>
    </row>
    <row r="482" spans="1:7" x14ac:dyDescent="0.2">
      <c r="A482" s="117" t="s">
        <v>275</v>
      </c>
      <c r="B482" s="118" t="s">
        <v>495</v>
      </c>
      <c r="C482" s="118" t="s">
        <v>496</v>
      </c>
      <c r="D482" s="118" t="s">
        <v>165</v>
      </c>
      <c r="E482" s="118"/>
      <c r="F482" s="119">
        <f>F483+F487</f>
        <v>1042487.06</v>
      </c>
      <c r="G482" s="119">
        <f>G483+G487</f>
        <v>1032575.3599999999</v>
      </c>
    </row>
    <row r="483" spans="1:7" ht="24" x14ac:dyDescent="0.2">
      <c r="A483" s="150" t="s">
        <v>277</v>
      </c>
      <c r="B483" s="146" t="s">
        <v>495</v>
      </c>
      <c r="C483" s="146" t="s">
        <v>496</v>
      </c>
      <c r="D483" s="146" t="s">
        <v>170</v>
      </c>
      <c r="E483" s="146"/>
      <c r="F483" s="151">
        <f>F484</f>
        <v>267584.15999999997</v>
      </c>
      <c r="G483" s="151">
        <f>G484</f>
        <v>267584.15999999997</v>
      </c>
    </row>
    <row r="484" spans="1:7" ht="24" x14ac:dyDescent="0.2">
      <c r="A484" s="126" t="s">
        <v>104</v>
      </c>
      <c r="B484" s="127" t="s">
        <v>495</v>
      </c>
      <c r="C484" s="127" t="s">
        <v>496</v>
      </c>
      <c r="D484" s="127" t="s">
        <v>694</v>
      </c>
      <c r="E484" s="127" t="s">
        <v>410</v>
      </c>
      <c r="F484" s="128">
        <f>F485+F486</f>
        <v>267584.15999999997</v>
      </c>
      <c r="G484" s="128">
        <f>G485+G486</f>
        <v>267584.15999999997</v>
      </c>
    </row>
    <row r="485" spans="1:7" x14ac:dyDescent="0.2">
      <c r="A485" s="126" t="s">
        <v>105</v>
      </c>
      <c r="B485" s="127" t="s">
        <v>495</v>
      </c>
      <c r="C485" s="127" t="s">
        <v>496</v>
      </c>
      <c r="D485" s="127" t="s">
        <v>694</v>
      </c>
      <c r="E485" s="127" t="s">
        <v>428</v>
      </c>
      <c r="F485" s="128">
        <v>258812</v>
      </c>
      <c r="G485" s="128">
        <v>258812</v>
      </c>
    </row>
    <row r="486" spans="1:7" x14ac:dyDescent="0.2">
      <c r="A486" s="126" t="s">
        <v>521</v>
      </c>
      <c r="B486" s="127" t="s">
        <v>495</v>
      </c>
      <c r="C486" s="127" t="s">
        <v>496</v>
      </c>
      <c r="D486" s="127" t="s">
        <v>694</v>
      </c>
      <c r="E486" s="127" t="s">
        <v>522</v>
      </c>
      <c r="F486" s="128">
        <v>8772.16</v>
      </c>
      <c r="G486" s="128">
        <v>8772.16</v>
      </c>
    </row>
    <row r="487" spans="1:7" ht="48" x14ac:dyDescent="0.2">
      <c r="A487" s="147" t="s">
        <v>374</v>
      </c>
      <c r="B487" s="132" t="s">
        <v>495</v>
      </c>
      <c r="C487" s="132" t="s">
        <v>496</v>
      </c>
      <c r="D487" s="132" t="s">
        <v>278</v>
      </c>
      <c r="E487" s="132"/>
      <c r="F487" s="133">
        <f>F488</f>
        <v>774902.9</v>
      </c>
      <c r="G487" s="133">
        <f>G488</f>
        <v>764991.2</v>
      </c>
    </row>
    <row r="488" spans="1:7" ht="24" x14ac:dyDescent="0.2">
      <c r="A488" s="126" t="s">
        <v>104</v>
      </c>
      <c r="B488" s="127" t="s">
        <v>495</v>
      </c>
      <c r="C488" s="127" t="s">
        <v>496</v>
      </c>
      <c r="D488" s="127" t="s">
        <v>278</v>
      </c>
      <c r="E488" s="127" t="s">
        <v>410</v>
      </c>
      <c r="F488" s="128">
        <f>F489+F490</f>
        <v>774902.9</v>
      </c>
      <c r="G488" s="128">
        <f>G489+G490</f>
        <v>764991.2</v>
      </c>
    </row>
    <row r="489" spans="1:7" x14ac:dyDescent="0.2">
      <c r="A489" s="126" t="s">
        <v>105</v>
      </c>
      <c r="B489" s="127" t="s">
        <v>495</v>
      </c>
      <c r="C489" s="127" t="s">
        <v>496</v>
      </c>
      <c r="D489" s="127" t="s">
        <v>278</v>
      </c>
      <c r="E489" s="127" t="s">
        <v>428</v>
      </c>
      <c r="F489" s="128">
        <v>740307.9</v>
      </c>
      <c r="G489" s="128">
        <v>730396.2</v>
      </c>
    </row>
    <row r="490" spans="1:7" x14ac:dyDescent="0.2">
      <c r="A490" s="126" t="s">
        <v>521</v>
      </c>
      <c r="B490" s="127" t="s">
        <v>495</v>
      </c>
      <c r="C490" s="127" t="s">
        <v>496</v>
      </c>
      <c r="D490" s="127" t="s">
        <v>278</v>
      </c>
      <c r="E490" s="127" t="s">
        <v>522</v>
      </c>
      <c r="F490" s="128">
        <v>34595</v>
      </c>
      <c r="G490" s="128">
        <v>34595</v>
      </c>
    </row>
    <row r="491" spans="1:7" x14ac:dyDescent="0.2">
      <c r="A491" s="117" t="s">
        <v>291</v>
      </c>
      <c r="B491" s="118" t="s">
        <v>495</v>
      </c>
      <c r="C491" s="118" t="s">
        <v>496</v>
      </c>
      <c r="D491" s="118" t="s">
        <v>173</v>
      </c>
      <c r="E491" s="118"/>
      <c r="F491" s="119">
        <f>F492</f>
        <v>26953.190000000002</v>
      </c>
      <c r="G491" s="119">
        <f>G492</f>
        <v>26953.200000000001</v>
      </c>
    </row>
    <row r="492" spans="1:7" x14ac:dyDescent="0.2">
      <c r="A492" s="135" t="s">
        <v>181</v>
      </c>
      <c r="B492" s="132" t="s">
        <v>495</v>
      </c>
      <c r="C492" s="132" t="s">
        <v>496</v>
      </c>
      <c r="D492" s="132" t="s">
        <v>498</v>
      </c>
      <c r="E492" s="132"/>
      <c r="F492" s="133">
        <f>F493</f>
        <v>26953.190000000002</v>
      </c>
      <c r="G492" s="133">
        <f>G493</f>
        <v>26953.200000000001</v>
      </c>
    </row>
    <row r="493" spans="1:7" ht="24" x14ac:dyDescent="0.2">
      <c r="A493" s="126" t="s">
        <v>104</v>
      </c>
      <c r="B493" s="127" t="s">
        <v>495</v>
      </c>
      <c r="C493" s="127" t="s">
        <v>496</v>
      </c>
      <c r="D493" s="127" t="s">
        <v>698</v>
      </c>
      <c r="E493" s="127" t="s">
        <v>410</v>
      </c>
      <c r="F493" s="128">
        <f>F494+F495</f>
        <v>26953.190000000002</v>
      </c>
      <c r="G493" s="128">
        <f>G494+G495</f>
        <v>26953.200000000001</v>
      </c>
    </row>
    <row r="494" spans="1:7" x14ac:dyDescent="0.2">
      <c r="A494" s="126" t="s">
        <v>105</v>
      </c>
      <c r="B494" s="127" t="s">
        <v>495</v>
      </c>
      <c r="C494" s="127" t="s">
        <v>496</v>
      </c>
      <c r="D494" s="127" t="s">
        <v>698</v>
      </c>
      <c r="E494" s="127" t="s">
        <v>428</v>
      </c>
      <c r="F494" s="128">
        <f>26058.4-0.01</f>
        <v>26058.390000000003</v>
      </c>
      <c r="G494" s="128">
        <v>26058.400000000001</v>
      </c>
    </row>
    <row r="495" spans="1:7" x14ac:dyDescent="0.2">
      <c r="A495" s="126" t="s">
        <v>521</v>
      </c>
      <c r="B495" s="127" t="s">
        <v>495</v>
      </c>
      <c r="C495" s="127" t="s">
        <v>496</v>
      </c>
      <c r="D495" s="127" t="s">
        <v>698</v>
      </c>
      <c r="E495" s="127" t="s">
        <v>522</v>
      </c>
      <c r="F495" s="128">
        <v>894.8</v>
      </c>
      <c r="G495" s="128">
        <v>894.8</v>
      </c>
    </row>
    <row r="496" spans="1:7" x14ac:dyDescent="0.2">
      <c r="A496" s="117" t="s">
        <v>279</v>
      </c>
      <c r="B496" s="118" t="s">
        <v>495</v>
      </c>
      <c r="C496" s="118" t="s">
        <v>488</v>
      </c>
      <c r="D496" s="118"/>
      <c r="E496" s="118"/>
      <c r="F496" s="119">
        <f>F497+F503+F509</f>
        <v>191920</v>
      </c>
      <c r="G496" s="119">
        <f>G497+G503+G509</f>
        <v>191920</v>
      </c>
    </row>
    <row r="497" spans="1:7" ht="27" x14ac:dyDescent="0.2">
      <c r="A497" s="130" t="s">
        <v>703</v>
      </c>
      <c r="B497" s="121" t="s">
        <v>495</v>
      </c>
      <c r="C497" s="121" t="s">
        <v>488</v>
      </c>
      <c r="D497" s="121" t="s">
        <v>164</v>
      </c>
      <c r="E497" s="146"/>
      <c r="F497" s="122">
        <f t="shared" ref="F497:G499" si="14">F498</f>
        <v>101291.4</v>
      </c>
      <c r="G497" s="122">
        <f t="shared" si="14"/>
        <v>101291.4</v>
      </c>
    </row>
    <row r="498" spans="1:7" x14ac:dyDescent="0.2">
      <c r="A498" s="117" t="s">
        <v>275</v>
      </c>
      <c r="B498" s="118" t="s">
        <v>495</v>
      </c>
      <c r="C498" s="118" t="s">
        <v>488</v>
      </c>
      <c r="D498" s="118" t="s">
        <v>165</v>
      </c>
      <c r="E498" s="127"/>
      <c r="F498" s="119">
        <f t="shared" si="14"/>
        <v>101291.4</v>
      </c>
      <c r="G498" s="119">
        <f t="shared" si="14"/>
        <v>101291.4</v>
      </c>
    </row>
    <row r="499" spans="1:7" ht="24" x14ac:dyDescent="0.2">
      <c r="A499" s="131" t="s">
        <v>280</v>
      </c>
      <c r="B499" s="132" t="s">
        <v>495</v>
      </c>
      <c r="C499" s="132" t="s">
        <v>488</v>
      </c>
      <c r="D499" s="132" t="s">
        <v>171</v>
      </c>
      <c r="E499" s="132"/>
      <c r="F499" s="133">
        <f t="shared" si="14"/>
        <v>101291.4</v>
      </c>
      <c r="G499" s="133">
        <f t="shared" si="14"/>
        <v>101291.4</v>
      </c>
    </row>
    <row r="500" spans="1:7" ht="24" x14ac:dyDescent="0.2">
      <c r="A500" s="126" t="s">
        <v>104</v>
      </c>
      <c r="B500" s="127" t="s">
        <v>495</v>
      </c>
      <c r="C500" s="127" t="s">
        <v>488</v>
      </c>
      <c r="D500" s="127" t="s">
        <v>695</v>
      </c>
      <c r="E500" s="127" t="s">
        <v>410</v>
      </c>
      <c r="F500" s="128">
        <f>F501+F502</f>
        <v>101291.4</v>
      </c>
      <c r="G500" s="128">
        <f>G501+G502</f>
        <v>101291.4</v>
      </c>
    </row>
    <row r="501" spans="1:7" x14ac:dyDescent="0.2">
      <c r="A501" s="126" t="s">
        <v>105</v>
      </c>
      <c r="B501" s="127" t="s">
        <v>495</v>
      </c>
      <c r="C501" s="127" t="s">
        <v>488</v>
      </c>
      <c r="D501" s="127" t="s">
        <v>695</v>
      </c>
      <c r="E501" s="127" t="s">
        <v>428</v>
      </c>
      <c r="F501" s="128">
        <v>3223.9</v>
      </c>
      <c r="G501" s="128">
        <v>3223.9</v>
      </c>
    </row>
    <row r="502" spans="1:7" x14ac:dyDescent="0.2">
      <c r="A502" s="126" t="s">
        <v>521</v>
      </c>
      <c r="B502" s="127" t="s">
        <v>495</v>
      </c>
      <c r="C502" s="127" t="s">
        <v>488</v>
      </c>
      <c r="D502" s="127" t="s">
        <v>695</v>
      </c>
      <c r="E502" s="127" t="s">
        <v>522</v>
      </c>
      <c r="F502" s="128">
        <v>98067.5</v>
      </c>
      <c r="G502" s="128">
        <v>98067.5</v>
      </c>
    </row>
    <row r="503" spans="1:7" ht="27" x14ac:dyDescent="0.2">
      <c r="A503" s="130" t="s">
        <v>609</v>
      </c>
      <c r="B503" s="121" t="s">
        <v>495</v>
      </c>
      <c r="C503" s="121" t="s">
        <v>488</v>
      </c>
      <c r="D503" s="121" t="s">
        <v>258</v>
      </c>
      <c r="E503" s="121"/>
      <c r="F503" s="122">
        <f t="shared" ref="F503:G507" si="15">F504</f>
        <v>90628.6</v>
      </c>
      <c r="G503" s="122">
        <f t="shared" si="15"/>
        <v>90628.6</v>
      </c>
    </row>
    <row r="504" spans="1:7" ht="24" x14ac:dyDescent="0.2">
      <c r="A504" s="117" t="s">
        <v>363</v>
      </c>
      <c r="B504" s="118" t="s">
        <v>495</v>
      </c>
      <c r="C504" s="118" t="s">
        <v>488</v>
      </c>
      <c r="D504" s="118" t="s">
        <v>259</v>
      </c>
      <c r="E504" s="118"/>
      <c r="F504" s="119">
        <f t="shared" si="15"/>
        <v>90628.6</v>
      </c>
      <c r="G504" s="119">
        <f t="shared" si="15"/>
        <v>90628.6</v>
      </c>
    </row>
    <row r="505" spans="1:7" ht="24" x14ac:dyDescent="0.2">
      <c r="A505" s="117" t="s">
        <v>611</v>
      </c>
      <c r="B505" s="118" t="s">
        <v>495</v>
      </c>
      <c r="C505" s="118" t="s">
        <v>488</v>
      </c>
      <c r="D505" s="118" t="s">
        <v>612</v>
      </c>
      <c r="E505" s="118"/>
      <c r="F505" s="119">
        <f t="shared" si="15"/>
        <v>90628.6</v>
      </c>
      <c r="G505" s="119">
        <f t="shared" si="15"/>
        <v>90628.6</v>
      </c>
    </row>
    <row r="506" spans="1:7" ht="24" x14ac:dyDescent="0.2">
      <c r="A506" s="150" t="s">
        <v>311</v>
      </c>
      <c r="B506" s="146" t="s">
        <v>495</v>
      </c>
      <c r="C506" s="146" t="s">
        <v>488</v>
      </c>
      <c r="D506" s="146" t="s">
        <v>612</v>
      </c>
      <c r="E506" s="146"/>
      <c r="F506" s="151">
        <f t="shared" si="15"/>
        <v>90628.6</v>
      </c>
      <c r="G506" s="151">
        <f t="shared" si="15"/>
        <v>90628.6</v>
      </c>
    </row>
    <row r="507" spans="1:7" ht="24" x14ac:dyDescent="0.2">
      <c r="A507" s="126" t="s">
        <v>104</v>
      </c>
      <c r="B507" s="127" t="s">
        <v>495</v>
      </c>
      <c r="C507" s="127" t="s">
        <v>488</v>
      </c>
      <c r="D507" s="127" t="s">
        <v>612</v>
      </c>
      <c r="E507" s="127" t="s">
        <v>410</v>
      </c>
      <c r="F507" s="128">
        <f t="shared" si="15"/>
        <v>90628.6</v>
      </c>
      <c r="G507" s="128">
        <f t="shared" si="15"/>
        <v>90628.6</v>
      </c>
    </row>
    <row r="508" spans="1:7" x14ac:dyDescent="0.2">
      <c r="A508" s="126" t="s">
        <v>105</v>
      </c>
      <c r="B508" s="127" t="s">
        <v>495</v>
      </c>
      <c r="C508" s="127" t="s">
        <v>488</v>
      </c>
      <c r="D508" s="127" t="s">
        <v>612</v>
      </c>
      <c r="E508" s="127" t="s">
        <v>428</v>
      </c>
      <c r="F508" s="128">
        <v>90628.6</v>
      </c>
      <c r="G508" s="128">
        <v>90628.6</v>
      </c>
    </row>
    <row r="509" spans="1:7" ht="27" x14ac:dyDescent="0.2">
      <c r="A509" s="130" t="s">
        <v>589</v>
      </c>
      <c r="B509" s="121" t="s">
        <v>495</v>
      </c>
      <c r="C509" s="121" t="s">
        <v>488</v>
      </c>
      <c r="D509" s="121" t="s">
        <v>52</v>
      </c>
      <c r="E509" s="121"/>
      <c r="F509" s="170">
        <f>F510</f>
        <v>0</v>
      </c>
      <c r="G509" s="170">
        <f>G510</f>
        <v>0</v>
      </c>
    </row>
    <row r="510" spans="1:7" ht="24" x14ac:dyDescent="0.2">
      <c r="A510" s="148" t="s">
        <v>51</v>
      </c>
      <c r="B510" s="118" t="s">
        <v>495</v>
      </c>
      <c r="C510" s="118" t="s">
        <v>488</v>
      </c>
      <c r="D510" s="118" t="s">
        <v>53</v>
      </c>
      <c r="E510" s="118"/>
      <c r="F510" s="141">
        <f t="shared" ref="F510:G513" si="16">F511</f>
        <v>0</v>
      </c>
      <c r="G510" s="141">
        <f t="shared" si="16"/>
        <v>0</v>
      </c>
    </row>
    <row r="511" spans="1:7" ht="12.75" customHeight="1" x14ac:dyDescent="0.2">
      <c r="A511" s="148" t="s">
        <v>54</v>
      </c>
      <c r="B511" s="118" t="s">
        <v>495</v>
      </c>
      <c r="C511" s="118" t="s">
        <v>488</v>
      </c>
      <c r="D511" s="118" t="s">
        <v>593</v>
      </c>
      <c r="E511" s="118"/>
      <c r="F511" s="141">
        <f t="shared" si="16"/>
        <v>0</v>
      </c>
      <c r="G511" s="141">
        <f t="shared" si="16"/>
        <v>0</v>
      </c>
    </row>
    <row r="512" spans="1:7" ht="24" x14ac:dyDescent="0.2">
      <c r="A512" s="166" t="s">
        <v>311</v>
      </c>
      <c r="B512" s="146" t="s">
        <v>495</v>
      </c>
      <c r="C512" s="146" t="s">
        <v>488</v>
      </c>
      <c r="D512" s="146" t="s">
        <v>593</v>
      </c>
      <c r="E512" s="146"/>
      <c r="F512" s="229">
        <f t="shared" si="16"/>
        <v>0</v>
      </c>
      <c r="G512" s="229">
        <f t="shared" si="16"/>
        <v>0</v>
      </c>
    </row>
    <row r="513" spans="1:7" ht="24" x14ac:dyDescent="0.2">
      <c r="A513" s="126" t="s">
        <v>104</v>
      </c>
      <c r="B513" s="127" t="s">
        <v>495</v>
      </c>
      <c r="C513" s="127" t="s">
        <v>488</v>
      </c>
      <c r="D513" s="127" t="s">
        <v>593</v>
      </c>
      <c r="E513" s="127" t="s">
        <v>410</v>
      </c>
      <c r="F513" s="142">
        <f t="shared" si="16"/>
        <v>0</v>
      </c>
      <c r="G513" s="142">
        <f t="shared" si="16"/>
        <v>0</v>
      </c>
    </row>
    <row r="514" spans="1:7" x14ac:dyDescent="0.2">
      <c r="A514" s="126" t="s">
        <v>521</v>
      </c>
      <c r="B514" s="127" t="s">
        <v>495</v>
      </c>
      <c r="C514" s="127" t="s">
        <v>488</v>
      </c>
      <c r="D514" s="127" t="s">
        <v>593</v>
      </c>
      <c r="E514" s="127" t="s">
        <v>522</v>
      </c>
      <c r="F514" s="142">
        <f>25545.1+4796.2-30341.3</f>
        <v>0</v>
      </c>
      <c r="G514" s="142">
        <f>25545.1+4796.2-30341.3</f>
        <v>0</v>
      </c>
    </row>
    <row r="515" spans="1:7" x14ac:dyDescent="0.2">
      <c r="A515" s="117" t="s">
        <v>386</v>
      </c>
      <c r="B515" s="118" t="s">
        <v>495</v>
      </c>
      <c r="C515" s="118" t="s">
        <v>495</v>
      </c>
      <c r="D515" s="118"/>
      <c r="E515" s="118"/>
      <c r="F515" s="119">
        <f>F516+F527+F532</f>
        <v>6250</v>
      </c>
      <c r="G515" s="119">
        <f>G516+G527+G532</f>
        <v>6250</v>
      </c>
    </row>
    <row r="516" spans="1:7" ht="27" x14ac:dyDescent="0.2">
      <c r="A516" s="130" t="s">
        <v>609</v>
      </c>
      <c r="B516" s="121" t="s">
        <v>495</v>
      </c>
      <c r="C516" s="121" t="s">
        <v>495</v>
      </c>
      <c r="D516" s="121" t="s">
        <v>258</v>
      </c>
      <c r="E516" s="121"/>
      <c r="F516" s="122">
        <f>F517</f>
        <v>2500</v>
      </c>
      <c r="G516" s="122">
        <f>G517</f>
        <v>2500</v>
      </c>
    </row>
    <row r="517" spans="1:7" ht="13.5" customHeight="1" x14ac:dyDescent="0.2">
      <c r="A517" s="130" t="s">
        <v>362</v>
      </c>
      <c r="B517" s="121" t="s">
        <v>495</v>
      </c>
      <c r="C517" s="121" t="s">
        <v>495</v>
      </c>
      <c r="D517" s="121" t="s">
        <v>264</v>
      </c>
      <c r="E517" s="121"/>
      <c r="F517" s="122">
        <f>F518+F521+F524</f>
        <v>2500</v>
      </c>
      <c r="G517" s="122">
        <f>G518+G521+G524</f>
        <v>2500</v>
      </c>
    </row>
    <row r="518" spans="1:7" x14ac:dyDescent="0.2">
      <c r="A518" s="148" t="s">
        <v>265</v>
      </c>
      <c r="B518" s="118" t="s">
        <v>495</v>
      </c>
      <c r="C518" s="118" t="s">
        <v>495</v>
      </c>
      <c r="D518" s="118" t="s">
        <v>613</v>
      </c>
      <c r="E518" s="118"/>
      <c r="F518" s="119">
        <f>F519</f>
        <v>1800</v>
      </c>
      <c r="G518" s="119">
        <f>G519</f>
        <v>1800</v>
      </c>
    </row>
    <row r="519" spans="1:7" x14ac:dyDescent="0.2">
      <c r="A519" s="126" t="s">
        <v>604</v>
      </c>
      <c r="B519" s="127" t="s">
        <v>495</v>
      </c>
      <c r="C519" s="127" t="s">
        <v>495</v>
      </c>
      <c r="D519" s="127" t="s">
        <v>613</v>
      </c>
      <c r="E519" s="127" t="s">
        <v>84</v>
      </c>
      <c r="F519" s="128">
        <f>F520</f>
        <v>1800</v>
      </c>
      <c r="G519" s="128">
        <f>G520</f>
        <v>1800</v>
      </c>
    </row>
    <row r="520" spans="1:7" x14ac:dyDescent="0.2">
      <c r="A520" s="126" t="s">
        <v>85</v>
      </c>
      <c r="B520" s="127" t="s">
        <v>495</v>
      </c>
      <c r="C520" s="127" t="s">
        <v>495</v>
      </c>
      <c r="D520" s="127" t="s">
        <v>613</v>
      </c>
      <c r="E520" s="127" t="s">
        <v>86</v>
      </c>
      <c r="F520" s="128">
        <v>1800</v>
      </c>
      <c r="G520" s="128">
        <v>1800</v>
      </c>
    </row>
    <row r="521" spans="1:7" x14ac:dyDescent="0.2">
      <c r="A521" s="148" t="s">
        <v>266</v>
      </c>
      <c r="B521" s="118" t="s">
        <v>495</v>
      </c>
      <c r="C521" s="118" t="s">
        <v>495</v>
      </c>
      <c r="D521" s="118" t="s">
        <v>614</v>
      </c>
      <c r="E521" s="118"/>
      <c r="F521" s="119">
        <f>F522</f>
        <v>200</v>
      </c>
      <c r="G521" s="119">
        <f>G522</f>
        <v>200</v>
      </c>
    </row>
    <row r="522" spans="1:7" x14ac:dyDescent="0.2">
      <c r="A522" s="126" t="s">
        <v>604</v>
      </c>
      <c r="B522" s="127" t="s">
        <v>495</v>
      </c>
      <c r="C522" s="127" t="s">
        <v>495</v>
      </c>
      <c r="D522" s="127" t="s">
        <v>614</v>
      </c>
      <c r="E522" s="127" t="s">
        <v>84</v>
      </c>
      <c r="F522" s="128">
        <f>F523</f>
        <v>200</v>
      </c>
      <c r="G522" s="128">
        <f>G523</f>
        <v>200</v>
      </c>
    </row>
    <row r="523" spans="1:7" x14ac:dyDescent="0.2">
      <c r="A523" s="126" t="s">
        <v>85</v>
      </c>
      <c r="B523" s="127" t="s">
        <v>495</v>
      </c>
      <c r="C523" s="127" t="s">
        <v>495</v>
      </c>
      <c r="D523" s="127" t="s">
        <v>614</v>
      </c>
      <c r="E523" s="127" t="s">
        <v>86</v>
      </c>
      <c r="F523" s="128">
        <v>200</v>
      </c>
      <c r="G523" s="128">
        <v>200</v>
      </c>
    </row>
    <row r="524" spans="1:7" ht="24" x14ac:dyDescent="0.2">
      <c r="A524" s="117" t="s">
        <v>65</v>
      </c>
      <c r="B524" s="118" t="s">
        <v>495</v>
      </c>
      <c r="C524" s="118" t="s">
        <v>495</v>
      </c>
      <c r="D524" s="118" t="s">
        <v>615</v>
      </c>
      <c r="E524" s="118"/>
      <c r="F524" s="119">
        <f>F525</f>
        <v>500</v>
      </c>
      <c r="G524" s="119">
        <f>G525</f>
        <v>500</v>
      </c>
    </row>
    <row r="525" spans="1:7" ht="24" customHeight="1" x14ac:dyDescent="0.2">
      <c r="A525" s="126" t="s">
        <v>616</v>
      </c>
      <c r="B525" s="127" t="s">
        <v>495</v>
      </c>
      <c r="C525" s="127" t="s">
        <v>495</v>
      </c>
      <c r="D525" s="127" t="s">
        <v>615</v>
      </c>
      <c r="E525" s="127" t="s">
        <v>410</v>
      </c>
      <c r="F525" s="128">
        <f>F526</f>
        <v>500</v>
      </c>
      <c r="G525" s="128">
        <f>G526</f>
        <v>500</v>
      </c>
    </row>
    <row r="526" spans="1:7" ht="24" x14ac:dyDescent="0.2">
      <c r="A526" s="215" t="s">
        <v>617</v>
      </c>
      <c r="B526" s="127" t="s">
        <v>495</v>
      </c>
      <c r="C526" s="127" t="s">
        <v>495</v>
      </c>
      <c r="D526" s="127" t="s">
        <v>615</v>
      </c>
      <c r="E526" s="127" t="s">
        <v>467</v>
      </c>
      <c r="F526" s="128">
        <v>500</v>
      </c>
      <c r="G526" s="128">
        <v>500</v>
      </c>
    </row>
    <row r="527" spans="1:7" ht="27" x14ac:dyDescent="0.2">
      <c r="A527" s="130" t="s">
        <v>589</v>
      </c>
      <c r="B527" s="121" t="s">
        <v>495</v>
      </c>
      <c r="C527" s="121" t="s">
        <v>495</v>
      </c>
      <c r="D527" s="121" t="s">
        <v>52</v>
      </c>
      <c r="E527" s="127"/>
      <c r="F527" s="119">
        <f t="shared" ref="F527:G530" si="17">F528</f>
        <v>3000</v>
      </c>
      <c r="G527" s="119">
        <f t="shared" si="17"/>
        <v>3000</v>
      </c>
    </row>
    <row r="528" spans="1:7" x14ac:dyDescent="0.2">
      <c r="A528" s="148" t="s">
        <v>55</v>
      </c>
      <c r="B528" s="118" t="s">
        <v>495</v>
      </c>
      <c r="C528" s="118" t="s">
        <v>495</v>
      </c>
      <c r="D528" s="118" t="s">
        <v>56</v>
      </c>
      <c r="E528" s="118"/>
      <c r="F528" s="119">
        <f t="shared" si="17"/>
        <v>3000</v>
      </c>
      <c r="G528" s="119">
        <f t="shared" si="17"/>
        <v>3000</v>
      </c>
    </row>
    <row r="529" spans="1:7" ht="24" x14ac:dyDescent="0.2">
      <c r="A529" s="131" t="s">
        <v>355</v>
      </c>
      <c r="B529" s="132" t="s">
        <v>495</v>
      </c>
      <c r="C529" s="132" t="s">
        <v>495</v>
      </c>
      <c r="D529" s="132" t="s">
        <v>590</v>
      </c>
      <c r="E529" s="132"/>
      <c r="F529" s="133">
        <f t="shared" si="17"/>
        <v>3000</v>
      </c>
      <c r="G529" s="133">
        <f t="shared" si="17"/>
        <v>3000</v>
      </c>
    </row>
    <row r="530" spans="1:7" x14ac:dyDescent="0.2">
      <c r="A530" s="126" t="s">
        <v>604</v>
      </c>
      <c r="B530" s="127" t="s">
        <v>495</v>
      </c>
      <c r="C530" s="127" t="s">
        <v>495</v>
      </c>
      <c r="D530" s="127" t="s">
        <v>590</v>
      </c>
      <c r="E530" s="127" t="s">
        <v>84</v>
      </c>
      <c r="F530" s="128">
        <f t="shared" si="17"/>
        <v>3000</v>
      </c>
      <c r="G530" s="128">
        <f t="shared" si="17"/>
        <v>3000</v>
      </c>
    </row>
    <row r="531" spans="1:7" x14ac:dyDescent="0.2">
      <c r="A531" s="126" t="s">
        <v>85</v>
      </c>
      <c r="B531" s="127" t="s">
        <v>495</v>
      </c>
      <c r="C531" s="127" t="s">
        <v>495</v>
      </c>
      <c r="D531" s="127" t="s">
        <v>590</v>
      </c>
      <c r="E531" s="127" t="s">
        <v>86</v>
      </c>
      <c r="F531" s="128">
        <v>3000</v>
      </c>
      <c r="G531" s="128">
        <v>3000</v>
      </c>
    </row>
    <row r="532" spans="1:7" x14ac:dyDescent="0.2">
      <c r="A532" s="152" t="s">
        <v>74</v>
      </c>
      <c r="B532" s="132" t="s">
        <v>495</v>
      </c>
      <c r="C532" s="132" t="s">
        <v>495</v>
      </c>
      <c r="D532" s="132" t="s">
        <v>216</v>
      </c>
      <c r="E532" s="132"/>
      <c r="F532" s="133">
        <f t="shared" ref="F532:G535" si="18">F533</f>
        <v>750</v>
      </c>
      <c r="G532" s="133">
        <f t="shared" si="18"/>
        <v>750</v>
      </c>
    </row>
    <row r="533" spans="1:7" x14ac:dyDescent="0.2">
      <c r="A533" s="134" t="s">
        <v>306</v>
      </c>
      <c r="B533" s="118" t="s">
        <v>495</v>
      </c>
      <c r="C533" s="118" t="s">
        <v>495</v>
      </c>
      <c r="D533" s="118" t="s">
        <v>217</v>
      </c>
      <c r="E533" s="118"/>
      <c r="F533" s="119">
        <f t="shared" si="18"/>
        <v>750</v>
      </c>
      <c r="G533" s="119">
        <f t="shared" si="18"/>
        <v>750</v>
      </c>
    </row>
    <row r="534" spans="1:7" x14ac:dyDescent="0.2">
      <c r="A534" s="152" t="s">
        <v>325</v>
      </c>
      <c r="B534" s="132" t="s">
        <v>495</v>
      </c>
      <c r="C534" s="132" t="s">
        <v>495</v>
      </c>
      <c r="D534" s="132" t="s">
        <v>349</v>
      </c>
      <c r="E534" s="132"/>
      <c r="F534" s="133">
        <f t="shared" si="18"/>
        <v>750</v>
      </c>
      <c r="G534" s="133">
        <f t="shared" si="18"/>
        <v>750</v>
      </c>
    </row>
    <row r="535" spans="1:7" x14ac:dyDescent="0.2">
      <c r="A535" s="126" t="s">
        <v>604</v>
      </c>
      <c r="B535" s="127" t="s">
        <v>495</v>
      </c>
      <c r="C535" s="127" t="s">
        <v>495</v>
      </c>
      <c r="D535" s="127" t="s">
        <v>349</v>
      </c>
      <c r="E535" s="127" t="s">
        <v>84</v>
      </c>
      <c r="F535" s="128">
        <f t="shared" si="18"/>
        <v>750</v>
      </c>
      <c r="G535" s="128">
        <f t="shared" si="18"/>
        <v>750</v>
      </c>
    </row>
    <row r="536" spans="1:7" x14ac:dyDescent="0.2">
      <c r="A536" s="126" t="s">
        <v>85</v>
      </c>
      <c r="B536" s="127" t="s">
        <v>495</v>
      </c>
      <c r="C536" s="127" t="s">
        <v>495</v>
      </c>
      <c r="D536" s="127" t="s">
        <v>349</v>
      </c>
      <c r="E536" s="127" t="s">
        <v>86</v>
      </c>
      <c r="F536" s="128">
        <v>750</v>
      </c>
      <c r="G536" s="128">
        <v>750</v>
      </c>
    </row>
    <row r="537" spans="1:7" x14ac:dyDescent="0.2">
      <c r="A537" s="117" t="s">
        <v>387</v>
      </c>
      <c r="B537" s="118" t="s">
        <v>495</v>
      </c>
      <c r="C537" s="118" t="s">
        <v>489</v>
      </c>
      <c r="D537" s="118"/>
      <c r="E537" s="127"/>
      <c r="F537" s="119">
        <f>F538+F579</f>
        <v>134643.20000000001</v>
      </c>
      <c r="G537" s="119">
        <f>G538+G579</f>
        <v>167643.20000000001</v>
      </c>
    </row>
    <row r="538" spans="1:7" ht="27" x14ac:dyDescent="0.2">
      <c r="A538" s="130" t="s">
        <v>703</v>
      </c>
      <c r="B538" s="121" t="s">
        <v>495</v>
      </c>
      <c r="C538" s="121" t="s">
        <v>489</v>
      </c>
      <c r="D538" s="121" t="s">
        <v>164</v>
      </c>
      <c r="E538" s="127"/>
      <c r="F538" s="122">
        <f>F539+F547+F568</f>
        <v>102643.2</v>
      </c>
      <c r="G538" s="122">
        <f>G539+G547+G568</f>
        <v>102643.2</v>
      </c>
    </row>
    <row r="539" spans="1:7" x14ac:dyDescent="0.2">
      <c r="A539" s="117" t="s">
        <v>275</v>
      </c>
      <c r="B539" s="118" t="s">
        <v>495</v>
      </c>
      <c r="C539" s="118" t="s">
        <v>489</v>
      </c>
      <c r="D539" s="118" t="s">
        <v>165</v>
      </c>
      <c r="E539" s="118"/>
      <c r="F539" s="119">
        <f>F540+F543</f>
        <v>86451.199999999997</v>
      </c>
      <c r="G539" s="119">
        <f>G540+G543</f>
        <v>86451.199999999997</v>
      </c>
    </row>
    <row r="540" spans="1:7" ht="24" x14ac:dyDescent="0.2">
      <c r="A540" s="131" t="s">
        <v>282</v>
      </c>
      <c r="B540" s="132" t="s">
        <v>495</v>
      </c>
      <c r="C540" s="132" t="s">
        <v>489</v>
      </c>
      <c r="D540" s="132" t="s">
        <v>281</v>
      </c>
      <c r="E540" s="132"/>
      <c r="F540" s="133">
        <f>F541</f>
        <v>9279.2000000000007</v>
      </c>
      <c r="G540" s="133">
        <f>G541</f>
        <v>9279.2000000000007</v>
      </c>
    </row>
    <row r="541" spans="1:7" ht="24" x14ac:dyDescent="0.2">
      <c r="A541" s="126" t="s">
        <v>104</v>
      </c>
      <c r="B541" s="127" t="s">
        <v>495</v>
      </c>
      <c r="C541" s="127" t="s">
        <v>489</v>
      </c>
      <c r="D541" s="127" t="s">
        <v>696</v>
      </c>
      <c r="E541" s="127" t="s">
        <v>410</v>
      </c>
      <c r="F541" s="128">
        <f>F542</f>
        <v>9279.2000000000007</v>
      </c>
      <c r="G541" s="128">
        <f>G542</f>
        <v>9279.2000000000007</v>
      </c>
    </row>
    <row r="542" spans="1:7" x14ac:dyDescent="0.2">
      <c r="A542" s="126" t="s">
        <v>105</v>
      </c>
      <c r="B542" s="127" t="s">
        <v>495</v>
      </c>
      <c r="C542" s="127" t="s">
        <v>489</v>
      </c>
      <c r="D542" s="127" t="s">
        <v>696</v>
      </c>
      <c r="E542" s="127" t="s">
        <v>428</v>
      </c>
      <c r="F542" s="128">
        <v>9279.2000000000007</v>
      </c>
      <c r="G542" s="128">
        <v>9279.2000000000007</v>
      </c>
    </row>
    <row r="543" spans="1:7" x14ac:dyDescent="0.2">
      <c r="A543" s="131" t="s">
        <v>289</v>
      </c>
      <c r="B543" s="146" t="s">
        <v>495</v>
      </c>
      <c r="C543" s="146" t="s">
        <v>489</v>
      </c>
      <c r="D543" s="132" t="s">
        <v>283</v>
      </c>
      <c r="E543" s="132"/>
      <c r="F543" s="133">
        <f>F544</f>
        <v>77172</v>
      </c>
      <c r="G543" s="133">
        <f>G544</f>
        <v>77172</v>
      </c>
    </row>
    <row r="544" spans="1:7" ht="24" x14ac:dyDescent="0.2">
      <c r="A544" s="126" t="s">
        <v>104</v>
      </c>
      <c r="B544" s="127" t="s">
        <v>495</v>
      </c>
      <c r="C544" s="127" t="s">
        <v>489</v>
      </c>
      <c r="D544" s="127" t="s">
        <v>697</v>
      </c>
      <c r="E544" s="127" t="s">
        <v>410</v>
      </c>
      <c r="F544" s="128">
        <f>F545+F546</f>
        <v>77172</v>
      </c>
      <c r="G544" s="128">
        <f>G545+G546</f>
        <v>77172</v>
      </c>
    </row>
    <row r="545" spans="1:7" x14ac:dyDescent="0.2">
      <c r="A545" s="126" t="s">
        <v>105</v>
      </c>
      <c r="B545" s="127" t="s">
        <v>495</v>
      </c>
      <c r="C545" s="127" t="s">
        <v>489</v>
      </c>
      <c r="D545" s="127" t="s">
        <v>697</v>
      </c>
      <c r="E545" s="127" t="s">
        <v>428</v>
      </c>
      <c r="F545" s="128">
        <v>68670</v>
      </c>
      <c r="G545" s="128">
        <v>68670</v>
      </c>
    </row>
    <row r="546" spans="1:7" x14ac:dyDescent="0.2">
      <c r="A546" s="126" t="s">
        <v>521</v>
      </c>
      <c r="B546" s="127" t="s">
        <v>495</v>
      </c>
      <c r="C546" s="127" t="s">
        <v>489</v>
      </c>
      <c r="D546" s="127" t="s">
        <v>697</v>
      </c>
      <c r="E546" s="127" t="s">
        <v>522</v>
      </c>
      <c r="F546" s="128">
        <v>8502</v>
      </c>
      <c r="G546" s="128">
        <v>8502</v>
      </c>
    </row>
    <row r="547" spans="1:7" x14ac:dyDescent="0.2">
      <c r="A547" s="117" t="s">
        <v>463</v>
      </c>
      <c r="B547" s="118" t="s">
        <v>495</v>
      </c>
      <c r="C547" s="118" t="s">
        <v>489</v>
      </c>
      <c r="D547" s="118" t="s">
        <v>172</v>
      </c>
      <c r="E547" s="118"/>
      <c r="F547" s="119">
        <f>F548+F556+F561</f>
        <v>6170</v>
      </c>
      <c r="G547" s="119">
        <f>G548+G556+G561</f>
        <v>6170</v>
      </c>
    </row>
    <row r="548" spans="1:7" ht="24" x14ac:dyDescent="0.2">
      <c r="A548" s="148" t="s">
        <v>175</v>
      </c>
      <c r="B548" s="118" t="s">
        <v>495</v>
      </c>
      <c r="C548" s="118" t="s">
        <v>489</v>
      </c>
      <c r="D548" s="118" t="s">
        <v>139</v>
      </c>
      <c r="E548" s="132"/>
      <c r="F548" s="119">
        <f>F549</f>
        <v>3985</v>
      </c>
      <c r="G548" s="119">
        <f>G549</f>
        <v>3985</v>
      </c>
    </row>
    <row r="549" spans="1:7" x14ac:dyDescent="0.2">
      <c r="A549" s="150" t="s">
        <v>490</v>
      </c>
      <c r="B549" s="146" t="s">
        <v>495</v>
      </c>
      <c r="C549" s="146" t="s">
        <v>489</v>
      </c>
      <c r="D549" s="146" t="s">
        <v>699</v>
      </c>
      <c r="E549" s="146"/>
      <c r="F549" s="151">
        <f>F550+F552+F554</f>
        <v>3985</v>
      </c>
      <c r="G549" s="151">
        <f>G550+G552+G554</f>
        <v>3985</v>
      </c>
    </row>
    <row r="550" spans="1:7" ht="36" x14ac:dyDescent="0.2">
      <c r="A550" s="126" t="s">
        <v>79</v>
      </c>
      <c r="B550" s="127" t="s">
        <v>495</v>
      </c>
      <c r="C550" s="127" t="s">
        <v>489</v>
      </c>
      <c r="D550" s="127" t="s">
        <v>699</v>
      </c>
      <c r="E550" s="127" t="s">
        <v>80</v>
      </c>
      <c r="F550" s="128">
        <f>F551</f>
        <v>3800</v>
      </c>
      <c r="G550" s="128">
        <f>G551</f>
        <v>3800</v>
      </c>
    </row>
    <row r="551" spans="1:7" x14ac:dyDescent="0.2">
      <c r="A551" s="126" t="s">
        <v>491</v>
      </c>
      <c r="B551" s="127" t="s">
        <v>495</v>
      </c>
      <c r="C551" s="127" t="s">
        <v>489</v>
      </c>
      <c r="D551" s="127" t="s">
        <v>699</v>
      </c>
      <c r="E551" s="127" t="s">
        <v>492</v>
      </c>
      <c r="F551" s="128">
        <f>2920+880</f>
        <v>3800</v>
      </c>
      <c r="G551" s="128">
        <f>2920+880</f>
        <v>3800</v>
      </c>
    </row>
    <row r="552" spans="1:7" x14ac:dyDescent="0.2">
      <c r="A552" s="126" t="s">
        <v>303</v>
      </c>
      <c r="B552" s="127" t="s">
        <v>495</v>
      </c>
      <c r="C552" s="127" t="s">
        <v>489</v>
      </c>
      <c r="D552" s="127" t="s">
        <v>699</v>
      </c>
      <c r="E552" s="127" t="s">
        <v>84</v>
      </c>
      <c r="F552" s="128">
        <f>F553</f>
        <v>180</v>
      </c>
      <c r="G552" s="128">
        <f>G553</f>
        <v>180</v>
      </c>
    </row>
    <row r="553" spans="1:7" x14ac:dyDescent="0.2">
      <c r="A553" s="126" t="s">
        <v>85</v>
      </c>
      <c r="B553" s="127" t="s">
        <v>495</v>
      </c>
      <c r="C553" s="127" t="s">
        <v>489</v>
      </c>
      <c r="D553" s="127" t="s">
        <v>699</v>
      </c>
      <c r="E553" s="127" t="s">
        <v>86</v>
      </c>
      <c r="F553" s="128">
        <f>50+80+50</f>
        <v>180</v>
      </c>
      <c r="G553" s="128">
        <f>50+80+50</f>
        <v>180</v>
      </c>
    </row>
    <row r="554" spans="1:7" x14ac:dyDescent="0.2">
      <c r="A554" s="126" t="s">
        <v>87</v>
      </c>
      <c r="B554" s="127" t="s">
        <v>495</v>
      </c>
      <c r="C554" s="127" t="s">
        <v>489</v>
      </c>
      <c r="D554" s="127" t="s">
        <v>699</v>
      </c>
      <c r="E554" s="127" t="s">
        <v>88</v>
      </c>
      <c r="F554" s="180">
        <f>F555</f>
        <v>5</v>
      </c>
      <c r="G554" s="180">
        <f>G555</f>
        <v>5</v>
      </c>
    </row>
    <row r="555" spans="1:7" x14ac:dyDescent="0.2">
      <c r="A555" s="126" t="s">
        <v>156</v>
      </c>
      <c r="B555" s="127" t="s">
        <v>495</v>
      </c>
      <c r="C555" s="127" t="s">
        <v>489</v>
      </c>
      <c r="D555" s="127" t="s">
        <v>699</v>
      </c>
      <c r="E555" s="127" t="s">
        <v>89</v>
      </c>
      <c r="F555" s="180">
        <v>5</v>
      </c>
      <c r="G555" s="180">
        <v>5</v>
      </c>
    </row>
    <row r="556" spans="1:7" ht="24" x14ac:dyDescent="0.2">
      <c r="A556" s="135" t="s">
        <v>290</v>
      </c>
      <c r="B556" s="132" t="s">
        <v>495</v>
      </c>
      <c r="C556" s="132" t="s">
        <v>489</v>
      </c>
      <c r="D556" s="132" t="s">
        <v>700</v>
      </c>
      <c r="E556" s="132"/>
      <c r="F556" s="133">
        <f>F557+F559</f>
        <v>1635</v>
      </c>
      <c r="G556" s="133">
        <f>G557+G559</f>
        <v>1635</v>
      </c>
    </row>
    <row r="557" spans="1:7" ht="36" x14ac:dyDescent="0.2">
      <c r="A557" s="126" t="s">
        <v>79</v>
      </c>
      <c r="B557" s="127" t="s">
        <v>495</v>
      </c>
      <c r="C557" s="127" t="s">
        <v>489</v>
      </c>
      <c r="D557" s="127" t="s">
        <v>700</v>
      </c>
      <c r="E557" s="127" t="s">
        <v>80</v>
      </c>
      <c r="F557" s="128">
        <f>F558</f>
        <v>325</v>
      </c>
      <c r="G557" s="128">
        <f>G558</f>
        <v>325</v>
      </c>
    </row>
    <row r="558" spans="1:7" x14ac:dyDescent="0.2">
      <c r="A558" s="126" t="s">
        <v>491</v>
      </c>
      <c r="B558" s="127" t="s">
        <v>495</v>
      </c>
      <c r="C558" s="127" t="s">
        <v>489</v>
      </c>
      <c r="D558" s="127" t="s">
        <v>700</v>
      </c>
      <c r="E558" s="127" t="s">
        <v>492</v>
      </c>
      <c r="F558" s="128">
        <v>325</v>
      </c>
      <c r="G558" s="128">
        <v>325</v>
      </c>
    </row>
    <row r="559" spans="1:7" x14ac:dyDescent="0.2">
      <c r="A559" s="126" t="s">
        <v>303</v>
      </c>
      <c r="B559" s="127" t="s">
        <v>495</v>
      </c>
      <c r="C559" s="127" t="s">
        <v>489</v>
      </c>
      <c r="D559" s="127" t="s">
        <v>700</v>
      </c>
      <c r="E559" s="127" t="s">
        <v>84</v>
      </c>
      <c r="F559" s="128">
        <f>F560</f>
        <v>1310</v>
      </c>
      <c r="G559" s="128">
        <f>G560</f>
        <v>1310</v>
      </c>
    </row>
    <row r="560" spans="1:7" x14ac:dyDescent="0.2">
      <c r="A560" s="126" t="s">
        <v>85</v>
      </c>
      <c r="B560" s="127" t="s">
        <v>495</v>
      </c>
      <c r="C560" s="127" t="s">
        <v>489</v>
      </c>
      <c r="D560" s="127" t="s">
        <v>700</v>
      </c>
      <c r="E560" s="127" t="s">
        <v>86</v>
      </c>
      <c r="F560" s="128">
        <v>1310</v>
      </c>
      <c r="G560" s="128">
        <v>1310</v>
      </c>
    </row>
    <row r="561" spans="1:7" ht="36" x14ac:dyDescent="0.2">
      <c r="A561" s="166" t="s">
        <v>461</v>
      </c>
      <c r="B561" s="146" t="s">
        <v>495</v>
      </c>
      <c r="C561" s="146" t="s">
        <v>489</v>
      </c>
      <c r="D561" s="146" t="s">
        <v>701</v>
      </c>
      <c r="E561" s="146"/>
      <c r="F561" s="151">
        <f>F562+F564+F566</f>
        <v>550</v>
      </c>
      <c r="G561" s="151">
        <f>G562+G564+G566</f>
        <v>550</v>
      </c>
    </row>
    <row r="562" spans="1:7" ht="36" x14ac:dyDescent="0.2">
      <c r="A562" s="126" t="s">
        <v>79</v>
      </c>
      <c r="B562" s="127" t="s">
        <v>495</v>
      </c>
      <c r="C562" s="127" t="s">
        <v>489</v>
      </c>
      <c r="D562" s="127" t="s">
        <v>701</v>
      </c>
      <c r="E562" s="127" t="s">
        <v>80</v>
      </c>
      <c r="F562" s="128">
        <f>F563</f>
        <v>155</v>
      </c>
      <c r="G562" s="128">
        <f>G563</f>
        <v>155</v>
      </c>
    </row>
    <row r="563" spans="1:7" x14ac:dyDescent="0.2">
      <c r="A563" s="126" t="s">
        <v>491</v>
      </c>
      <c r="B563" s="127" t="s">
        <v>495</v>
      </c>
      <c r="C563" s="127" t="s">
        <v>489</v>
      </c>
      <c r="D563" s="127" t="s">
        <v>701</v>
      </c>
      <c r="E563" s="127" t="s">
        <v>492</v>
      </c>
      <c r="F563" s="128">
        <v>155</v>
      </c>
      <c r="G563" s="128">
        <v>155</v>
      </c>
    </row>
    <row r="564" spans="1:7" x14ac:dyDescent="0.2">
      <c r="A564" s="126" t="s">
        <v>303</v>
      </c>
      <c r="B564" s="127" t="s">
        <v>495</v>
      </c>
      <c r="C564" s="127" t="s">
        <v>489</v>
      </c>
      <c r="D564" s="127" t="s">
        <v>701</v>
      </c>
      <c r="E564" s="127" t="s">
        <v>84</v>
      </c>
      <c r="F564" s="128">
        <f>F565</f>
        <v>205</v>
      </c>
      <c r="G564" s="128">
        <f>G565</f>
        <v>205</v>
      </c>
    </row>
    <row r="565" spans="1:7" x14ac:dyDescent="0.2">
      <c r="A565" s="126" t="s">
        <v>85</v>
      </c>
      <c r="B565" s="127" t="s">
        <v>495</v>
      </c>
      <c r="C565" s="127" t="s">
        <v>489</v>
      </c>
      <c r="D565" s="127" t="s">
        <v>701</v>
      </c>
      <c r="E565" s="127" t="s">
        <v>86</v>
      </c>
      <c r="F565" s="128">
        <v>205</v>
      </c>
      <c r="G565" s="128">
        <v>205</v>
      </c>
    </row>
    <row r="566" spans="1:7" x14ac:dyDescent="0.2">
      <c r="A566" s="126" t="s">
        <v>95</v>
      </c>
      <c r="B566" s="127" t="s">
        <v>495</v>
      </c>
      <c r="C566" s="127" t="s">
        <v>489</v>
      </c>
      <c r="D566" s="127" t="s">
        <v>701</v>
      </c>
      <c r="E566" s="127" t="s">
        <v>94</v>
      </c>
      <c r="F566" s="128">
        <f>F567</f>
        <v>190</v>
      </c>
      <c r="G566" s="128">
        <f>G567</f>
        <v>190</v>
      </c>
    </row>
    <row r="567" spans="1:7" x14ac:dyDescent="0.2">
      <c r="A567" s="126" t="s">
        <v>712</v>
      </c>
      <c r="B567" s="127" t="s">
        <v>495</v>
      </c>
      <c r="C567" s="127" t="s">
        <v>489</v>
      </c>
      <c r="D567" s="127" t="s">
        <v>701</v>
      </c>
      <c r="E567" s="127" t="s">
        <v>692</v>
      </c>
      <c r="F567" s="128">
        <v>190</v>
      </c>
      <c r="G567" s="128">
        <v>190</v>
      </c>
    </row>
    <row r="568" spans="1:7" ht="24" x14ac:dyDescent="0.2">
      <c r="A568" s="148" t="s">
        <v>711</v>
      </c>
      <c r="B568" s="118" t="s">
        <v>495</v>
      </c>
      <c r="C568" s="118" t="s">
        <v>489</v>
      </c>
      <c r="D568" s="118" t="s">
        <v>174</v>
      </c>
      <c r="E568" s="118"/>
      <c r="F568" s="119">
        <f>F569</f>
        <v>10022</v>
      </c>
      <c r="G568" s="119">
        <f>G569</f>
        <v>10022</v>
      </c>
    </row>
    <row r="569" spans="1:7" ht="25.5" x14ac:dyDescent="0.2">
      <c r="A569" s="181" t="s">
        <v>179</v>
      </c>
      <c r="B569" s="118" t="s">
        <v>495</v>
      </c>
      <c r="C569" s="118" t="s">
        <v>489</v>
      </c>
      <c r="D569" s="118" t="s">
        <v>174</v>
      </c>
      <c r="E569" s="118"/>
      <c r="F569" s="119">
        <f>F570</f>
        <v>10022</v>
      </c>
      <c r="G569" s="119">
        <f>G570</f>
        <v>10022</v>
      </c>
    </row>
    <row r="570" spans="1:7" ht="24" x14ac:dyDescent="0.2">
      <c r="A570" s="131" t="s">
        <v>412</v>
      </c>
      <c r="B570" s="132" t="s">
        <v>495</v>
      </c>
      <c r="C570" s="132" t="s">
        <v>489</v>
      </c>
      <c r="D570" s="132" t="s">
        <v>174</v>
      </c>
      <c r="E570" s="132"/>
      <c r="F570" s="133">
        <f>F571+F574</f>
        <v>10022</v>
      </c>
      <c r="G570" s="133">
        <f>G571+G574</f>
        <v>10022</v>
      </c>
    </row>
    <row r="571" spans="1:7" x14ac:dyDescent="0.2">
      <c r="A571" s="134" t="s">
        <v>394</v>
      </c>
      <c r="B571" s="118" t="s">
        <v>495</v>
      </c>
      <c r="C571" s="118" t="s">
        <v>489</v>
      </c>
      <c r="D571" s="118" t="s">
        <v>294</v>
      </c>
      <c r="E571" s="118"/>
      <c r="F571" s="119">
        <f>F572</f>
        <v>9500</v>
      </c>
      <c r="G571" s="119">
        <f>G572</f>
        <v>9500</v>
      </c>
    </row>
    <row r="572" spans="1:7" ht="36" x14ac:dyDescent="0.2">
      <c r="A572" s="126" t="s">
        <v>79</v>
      </c>
      <c r="B572" s="127" t="s">
        <v>495</v>
      </c>
      <c r="C572" s="127" t="s">
        <v>489</v>
      </c>
      <c r="D572" s="127" t="s">
        <v>294</v>
      </c>
      <c r="E572" s="127" t="s">
        <v>80</v>
      </c>
      <c r="F572" s="128">
        <f>F573</f>
        <v>9500</v>
      </c>
      <c r="G572" s="128">
        <f>G573</f>
        <v>9500</v>
      </c>
    </row>
    <row r="573" spans="1:7" x14ac:dyDescent="0.2">
      <c r="A573" s="126" t="s">
        <v>81</v>
      </c>
      <c r="B573" s="127" t="s">
        <v>495</v>
      </c>
      <c r="C573" s="127" t="s">
        <v>489</v>
      </c>
      <c r="D573" s="127" t="s">
        <v>294</v>
      </c>
      <c r="E573" s="127" t="s">
        <v>82</v>
      </c>
      <c r="F573" s="128">
        <f>7300+2200</f>
        <v>9500</v>
      </c>
      <c r="G573" s="128">
        <f>7300+2200</f>
        <v>9500</v>
      </c>
    </row>
    <row r="574" spans="1:7" x14ac:dyDescent="0.2">
      <c r="A574" s="117" t="s">
        <v>83</v>
      </c>
      <c r="B574" s="118" t="s">
        <v>495</v>
      </c>
      <c r="C574" s="118" t="s">
        <v>489</v>
      </c>
      <c r="D574" s="118" t="s">
        <v>295</v>
      </c>
      <c r="E574" s="118"/>
      <c r="F574" s="119">
        <f>F575+F577</f>
        <v>522</v>
      </c>
      <c r="G574" s="119">
        <f>G575+G577</f>
        <v>522</v>
      </c>
    </row>
    <row r="575" spans="1:7" x14ac:dyDescent="0.2">
      <c r="A575" s="126" t="s">
        <v>303</v>
      </c>
      <c r="B575" s="127" t="s">
        <v>495</v>
      </c>
      <c r="C575" s="127" t="s">
        <v>489</v>
      </c>
      <c r="D575" s="127" t="s">
        <v>295</v>
      </c>
      <c r="E575" s="127" t="s">
        <v>84</v>
      </c>
      <c r="F575" s="128">
        <f>F576</f>
        <v>507</v>
      </c>
      <c r="G575" s="128">
        <f>G576</f>
        <v>507</v>
      </c>
    </row>
    <row r="576" spans="1:7" x14ac:dyDescent="0.2">
      <c r="A576" s="126" t="s">
        <v>85</v>
      </c>
      <c r="B576" s="127" t="s">
        <v>495</v>
      </c>
      <c r="C576" s="127" t="s">
        <v>489</v>
      </c>
      <c r="D576" s="127" t="s">
        <v>295</v>
      </c>
      <c r="E576" s="127" t="s">
        <v>86</v>
      </c>
      <c r="F576" s="128">
        <f>252+15+80+160</f>
        <v>507</v>
      </c>
      <c r="G576" s="128">
        <f>252+15+80+160</f>
        <v>507</v>
      </c>
    </row>
    <row r="577" spans="1:7" x14ac:dyDescent="0.2">
      <c r="A577" s="126" t="s">
        <v>87</v>
      </c>
      <c r="B577" s="127" t="s">
        <v>495</v>
      </c>
      <c r="C577" s="127" t="s">
        <v>489</v>
      </c>
      <c r="D577" s="127" t="s">
        <v>295</v>
      </c>
      <c r="E577" s="127" t="s">
        <v>88</v>
      </c>
      <c r="F577" s="128">
        <f>F578</f>
        <v>15</v>
      </c>
      <c r="G577" s="128">
        <f>G578</f>
        <v>15</v>
      </c>
    </row>
    <row r="578" spans="1:7" x14ac:dyDescent="0.2">
      <c r="A578" s="126" t="s">
        <v>519</v>
      </c>
      <c r="B578" s="127" t="s">
        <v>495</v>
      </c>
      <c r="C578" s="127" t="s">
        <v>489</v>
      </c>
      <c r="D578" s="127" t="s">
        <v>295</v>
      </c>
      <c r="E578" s="127" t="s">
        <v>89</v>
      </c>
      <c r="F578" s="128">
        <v>15</v>
      </c>
      <c r="G578" s="128">
        <v>15</v>
      </c>
    </row>
    <row r="579" spans="1:7" ht="27" x14ac:dyDescent="0.2">
      <c r="A579" s="130" t="s">
        <v>708</v>
      </c>
      <c r="B579" s="121" t="s">
        <v>495</v>
      </c>
      <c r="C579" s="121" t="s">
        <v>489</v>
      </c>
      <c r="D579" s="121" t="s">
        <v>274</v>
      </c>
      <c r="E579" s="121"/>
      <c r="F579" s="122">
        <f>F580+F583+F586+F589</f>
        <v>32000</v>
      </c>
      <c r="G579" s="122">
        <f>G580+G583+G586+G589</f>
        <v>65000</v>
      </c>
    </row>
    <row r="580" spans="1:7" x14ac:dyDescent="0.2">
      <c r="A580" s="148" t="s">
        <v>176</v>
      </c>
      <c r="B580" s="118" t="s">
        <v>495</v>
      </c>
      <c r="C580" s="118" t="s">
        <v>489</v>
      </c>
      <c r="D580" s="171" t="s">
        <v>658</v>
      </c>
      <c r="E580" s="118"/>
      <c r="F580" s="119">
        <f>F581</f>
        <v>25000</v>
      </c>
      <c r="G580" s="119">
        <f>G581</f>
        <v>40000</v>
      </c>
    </row>
    <row r="581" spans="1:7" x14ac:dyDescent="0.2">
      <c r="A581" s="126" t="s">
        <v>303</v>
      </c>
      <c r="B581" s="127" t="s">
        <v>495</v>
      </c>
      <c r="C581" s="127" t="s">
        <v>489</v>
      </c>
      <c r="D581" s="172" t="s">
        <v>658</v>
      </c>
      <c r="E581" s="127" t="s">
        <v>84</v>
      </c>
      <c r="F581" s="128">
        <f>F582</f>
        <v>25000</v>
      </c>
      <c r="G581" s="128">
        <f>G582</f>
        <v>40000</v>
      </c>
    </row>
    <row r="582" spans="1:7" x14ac:dyDescent="0.2">
      <c r="A582" s="126" t="s">
        <v>85</v>
      </c>
      <c r="B582" s="127" t="s">
        <v>495</v>
      </c>
      <c r="C582" s="127" t="s">
        <v>489</v>
      </c>
      <c r="D582" s="172" t="s">
        <v>658</v>
      </c>
      <c r="E582" s="127" t="s">
        <v>86</v>
      </c>
      <c r="F582" s="128">
        <v>25000</v>
      </c>
      <c r="G582" s="128">
        <v>40000</v>
      </c>
    </row>
    <row r="583" spans="1:7" x14ac:dyDescent="0.2">
      <c r="A583" s="117" t="s">
        <v>660</v>
      </c>
      <c r="B583" s="118" t="s">
        <v>495</v>
      </c>
      <c r="C583" s="118" t="s">
        <v>489</v>
      </c>
      <c r="D583" s="118" t="s">
        <v>661</v>
      </c>
      <c r="E583" s="118"/>
      <c r="F583" s="119">
        <f>F584</f>
        <v>2000</v>
      </c>
      <c r="G583" s="119">
        <f>G584</f>
        <v>2000</v>
      </c>
    </row>
    <row r="584" spans="1:7" x14ac:dyDescent="0.2">
      <c r="A584" s="126" t="s">
        <v>228</v>
      </c>
      <c r="B584" s="127" t="s">
        <v>495</v>
      </c>
      <c r="C584" s="127" t="s">
        <v>489</v>
      </c>
      <c r="D584" s="127" t="s">
        <v>661</v>
      </c>
      <c r="E584" s="127" t="s">
        <v>437</v>
      </c>
      <c r="F584" s="128">
        <f>F585</f>
        <v>2000</v>
      </c>
      <c r="G584" s="128">
        <f>G585</f>
        <v>2000</v>
      </c>
    </row>
    <row r="585" spans="1:7" x14ac:dyDescent="0.2">
      <c r="A585" s="126" t="s">
        <v>438</v>
      </c>
      <c r="B585" s="127" t="s">
        <v>495</v>
      </c>
      <c r="C585" s="127" t="s">
        <v>489</v>
      </c>
      <c r="D585" s="127" t="s">
        <v>661</v>
      </c>
      <c r="E585" s="127" t="s">
        <v>439</v>
      </c>
      <c r="F585" s="128">
        <v>2000</v>
      </c>
      <c r="G585" s="128">
        <v>2000</v>
      </c>
    </row>
    <row r="586" spans="1:7" x14ac:dyDescent="0.2">
      <c r="A586" s="117" t="s">
        <v>818</v>
      </c>
      <c r="B586" s="118" t="s">
        <v>495</v>
      </c>
      <c r="C586" s="118" t="s">
        <v>489</v>
      </c>
      <c r="D586" s="118" t="s">
        <v>819</v>
      </c>
      <c r="E586" s="118"/>
      <c r="F586" s="141">
        <f>F587</f>
        <v>0</v>
      </c>
      <c r="G586" s="141">
        <f>G587</f>
        <v>20000</v>
      </c>
    </row>
    <row r="587" spans="1:7" x14ac:dyDescent="0.2">
      <c r="A587" s="126" t="s">
        <v>228</v>
      </c>
      <c r="B587" s="127" t="s">
        <v>495</v>
      </c>
      <c r="C587" s="127" t="s">
        <v>489</v>
      </c>
      <c r="D587" s="127" t="s">
        <v>819</v>
      </c>
      <c r="E587" s="127" t="s">
        <v>437</v>
      </c>
      <c r="F587" s="142">
        <f>F588</f>
        <v>0</v>
      </c>
      <c r="G587" s="142">
        <f>G588</f>
        <v>20000</v>
      </c>
    </row>
    <row r="588" spans="1:7" x14ac:dyDescent="0.2">
      <c r="A588" s="126" t="s">
        <v>438</v>
      </c>
      <c r="B588" s="127" t="s">
        <v>495</v>
      </c>
      <c r="C588" s="127" t="s">
        <v>489</v>
      </c>
      <c r="D588" s="127" t="s">
        <v>819</v>
      </c>
      <c r="E588" s="127" t="s">
        <v>439</v>
      </c>
      <c r="F588" s="142">
        <v>0</v>
      </c>
      <c r="G588" s="142">
        <v>20000</v>
      </c>
    </row>
    <row r="589" spans="1:7" x14ac:dyDescent="0.2">
      <c r="A589" s="148" t="s">
        <v>137</v>
      </c>
      <c r="B589" s="118" t="s">
        <v>495</v>
      </c>
      <c r="C589" s="118" t="s">
        <v>489</v>
      </c>
      <c r="D589" s="171" t="s">
        <v>650</v>
      </c>
      <c r="E589" s="118"/>
      <c r="F589" s="141">
        <f>F590</f>
        <v>5000</v>
      </c>
      <c r="G589" s="141">
        <f>G590</f>
        <v>3000</v>
      </c>
    </row>
    <row r="590" spans="1:7" x14ac:dyDescent="0.2">
      <c r="A590" s="126" t="s">
        <v>303</v>
      </c>
      <c r="B590" s="127" t="s">
        <v>495</v>
      </c>
      <c r="C590" s="127" t="s">
        <v>489</v>
      </c>
      <c r="D590" s="127" t="s">
        <v>650</v>
      </c>
      <c r="E590" s="127" t="s">
        <v>84</v>
      </c>
      <c r="F590" s="142">
        <f>F591</f>
        <v>5000</v>
      </c>
      <c r="G590" s="142">
        <f>G591</f>
        <v>3000</v>
      </c>
    </row>
    <row r="591" spans="1:7" x14ac:dyDescent="0.2">
      <c r="A591" s="126" t="s">
        <v>85</v>
      </c>
      <c r="B591" s="127" t="s">
        <v>495</v>
      </c>
      <c r="C591" s="127" t="s">
        <v>489</v>
      </c>
      <c r="D591" s="127" t="s">
        <v>650</v>
      </c>
      <c r="E591" s="127" t="s">
        <v>86</v>
      </c>
      <c r="F591" s="142">
        <v>5000</v>
      </c>
      <c r="G591" s="142">
        <v>3000</v>
      </c>
    </row>
    <row r="592" spans="1:7" s="31" customFormat="1" x14ac:dyDescent="0.2">
      <c r="A592" s="117" t="s">
        <v>398</v>
      </c>
      <c r="B592" s="118" t="s">
        <v>493</v>
      </c>
      <c r="C592" s="118" t="s">
        <v>77</v>
      </c>
      <c r="D592" s="118"/>
      <c r="E592" s="118"/>
      <c r="F592" s="119">
        <f>F593+F607</f>
        <v>112526.367</v>
      </c>
      <c r="G592" s="119">
        <f>G593+G607</f>
        <v>130867.08899999999</v>
      </c>
    </row>
    <row r="593" spans="1:7" s="31" customFormat="1" x14ac:dyDescent="0.2">
      <c r="A593" s="117" t="s">
        <v>388</v>
      </c>
      <c r="B593" s="118" t="s">
        <v>493</v>
      </c>
      <c r="C593" s="118" t="s">
        <v>76</v>
      </c>
      <c r="D593" s="118"/>
      <c r="E593" s="118"/>
      <c r="F593" s="119">
        <f>F594</f>
        <v>81474.2</v>
      </c>
      <c r="G593" s="119">
        <f>G594</f>
        <v>79474.2</v>
      </c>
    </row>
    <row r="594" spans="1:7" s="31" customFormat="1" ht="27" x14ac:dyDescent="0.2">
      <c r="A594" s="130" t="s">
        <v>609</v>
      </c>
      <c r="B594" s="121" t="s">
        <v>493</v>
      </c>
      <c r="C594" s="121" t="s">
        <v>76</v>
      </c>
      <c r="D594" s="121" t="s">
        <v>258</v>
      </c>
      <c r="E594" s="121"/>
      <c r="F594" s="122">
        <f>F595</f>
        <v>81474.2</v>
      </c>
      <c r="G594" s="122">
        <f>G595</f>
        <v>79474.2</v>
      </c>
    </row>
    <row r="595" spans="1:7" s="31" customFormat="1" ht="24" x14ac:dyDescent="0.2">
      <c r="A595" s="117" t="s">
        <v>363</v>
      </c>
      <c r="B595" s="118" t="s">
        <v>493</v>
      </c>
      <c r="C595" s="118" t="s">
        <v>76</v>
      </c>
      <c r="D595" s="118" t="s">
        <v>259</v>
      </c>
      <c r="E595" s="118"/>
      <c r="F595" s="119">
        <f>F596+F603</f>
        <v>81474.2</v>
      </c>
      <c r="G595" s="119">
        <f>G596+G603</f>
        <v>79474.2</v>
      </c>
    </row>
    <row r="596" spans="1:7" s="31" customFormat="1" ht="24" x14ac:dyDescent="0.2">
      <c r="A596" s="117" t="s">
        <v>296</v>
      </c>
      <c r="B596" s="118" t="s">
        <v>493</v>
      </c>
      <c r="C596" s="118" t="s">
        <v>76</v>
      </c>
      <c r="D596" s="118" t="s">
        <v>267</v>
      </c>
      <c r="E596" s="118"/>
      <c r="F596" s="119">
        <f>F597+F600</f>
        <v>41578</v>
      </c>
      <c r="G596" s="119">
        <f>G597+G600</f>
        <v>39578</v>
      </c>
    </row>
    <row r="597" spans="1:7" s="31" customFormat="1" x14ac:dyDescent="0.2">
      <c r="A597" s="150" t="s">
        <v>434</v>
      </c>
      <c r="B597" s="146" t="s">
        <v>493</v>
      </c>
      <c r="C597" s="146" t="s">
        <v>76</v>
      </c>
      <c r="D597" s="146" t="s">
        <v>618</v>
      </c>
      <c r="E597" s="146"/>
      <c r="F597" s="151">
        <f>F598</f>
        <v>12192</v>
      </c>
      <c r="G597" s="151">
        <f>G598</f>
        <v>12192</v>
      </c>
    </row>
    <row r="598" spans="1:7" s="31" customFormat="1" ht="24" x14ac:dyDescent="0.2">
      <c r="A598" s="126" t="s">
        <v>104</v>
      </c>
      <c r="B598" s="127" t="s">
        <v>493</v>
      </c>
      <c r="C598" s="127" t="s">
        <v>76</v>
      </c>
      <c r="D598" s="127" t="s">
        <v>618</v>
      </c>
      <c r="E598" s="127" t="s">
        <v>410</v>
      </c>
      <c r="F598" s="128">
        <f>F599</f>
        <v>12192</v>
      </c>
      <c r="G598" s="128">
        <f>G599</f>
        <v>12192</v>
      </c>
    </row>
    <row r="599" spans="1:7" s="31" customFormat="1" x14ac:dyDescent="0.2">
      <c r="A599" s="126" t="s">
        <v>105</v>
      </c>
      <c r="B599" s="127" t="s">
        <v>493</v>
      </c>
      <c r="C599" s="127" t="s">
        <v>76</v>
      </c>
      <c r="D599" s="127" t="s">
        <v>618</v>
      </c>
      <c r="E599" s="127" t="s">
        <v>428</v>
      </c>
      <c r="F599" s="128">
        <f>1526.5+750+1122+8793.5</f>
        <v>12192</v>
      </c>
      <c r="G599" s="128">
        <f>1526.5+750+1122+8793.5</f>
        <v>12192</v>
      </c>
    </row>
    <row r="600" spans="1:7" s="31" customFormat="1" ht="24" x14ac:dyDescent="0.2">
      <c r="A600" s="131" t="s">
        <v>28</v>
      </c>
      <c r="B600" s="132" t="s">
        <v>493</v>
      </c>
      <c r="C600" s="132" t="s">
        <v>76</v>
      </c>
      <c r="D600" s="132" t="s">
        <v>268</v>
      </c>
      <c r="E600" s="132"/>
      <c r="F600" s="143">
        <f>F601</f>
        <v>29386</v>
      </c>
      <c r="G600" s="143">
        <f>G601</f>
        <v>27386</v>
      </c>
    </row>
    <row r="601" spans="1:7" s="31" customFormat="1" ht="24" x14ac:dyDescent="0.2">
      <c r="A601" s="126" t="s">
        <v>104</v>
      </c>
      <c r="B601" s="127" t="s">
        <v>493</v>
      </c>
      <c r="C601" s="127" t="s">
        <v>76</v>
      </c>
      <c r="D601" s="127" t="s">
        <v>268</v>
      </c>
      <c r="E601" s="127" t="s">
        <v>410</v>
      </c>
      <c r="F601" s="142">
        <f>F602</f>
        <v>29386</v>
      </c>
      <c r="G601" s="142">
        <f>G602</f>
        <v>27386</v>
      </c>
    </row>
    <row r="602" spans="1:7" x14ac:dyDescent="0.2">
      <c r="A602" s="126" t="s">
        <v>105</v>
      </c>
      <c r="B602" s="127" t="s">
        <v>493</v>
      </c>
      <c r="C602" s="127" t="s">
        <v>76</v>
      </c>
      <c r="D602" s="127" t="s">
        <v>268</v>
      </c>
      <c r="E602" s="127" t="s">
        <v>428</v>
      </c>
      <c r="F602" s="142">
        <v>29386</v>
      </c>
      <c r="G602" s="142">
        <v>27386</v>
      </c>
    </row>
    <row r="603" spans="1:7" x14ac:dyDescent="0.2">
      <c r="A603" s="117" t="s">
        <v>619</v>
      </c>
      <c r="B603" s="118" t="s">
        <v>493</v>
      </c>
      <c r="C603" s="118" t="s">
        <v>76</v>
      </c>
      <c r="D603" s="118" t="s">
        <v>269</v>
      </c>
      <c r="E603" s="118"/>
      <c r="F603" s="119">
        <f t="shared" ref="F603:G605" si="19">F604</f>
        <v>39896.199999999997</v>
      </c>
      <c r="G603" s="119">
        <f t="shared" si="19"/>
        <v>39896.199999999997</v>
      </c>
    </row>
    <row r="604" spans="1:7" ht="24" x14ac:dyDescent="0.2">
      <c r="A604" s="150" t="s">
        <v>516</v>
      </c>
      <c r="B604" s="146" t="s">
        <v>493</v>
      </c>
      <c r="C604" s="146" t="s">
        <v>76</v>
      </c>
      <c r="D604" s="146" t="s">
        <v>620</v>
      </c>
      <c r="E604" s="132"/>
      <c r="F604" s="151">
        <f t="shared" si="19"/>
        <v>39896.199999999997</v>
      </c>
      <c r="G604" s="151">
        <f t="shared" si="19"/>
        <v>39896.199999999997</v>
      </c>
    </row>
    <row r="605" spans="1:7" ht="24" x14ac:dyDescent="0.2">
      <c r="A605" s="126" t="s">
        <v>104</v>
      </c>
      <c r="B605" s="127" t="s">
        <v>493</v>
      </c>
      <c r="C605" s="127" t="s">
        <v>76</v>
      </c>
      <c r="D605" s="127" t="s">
        <v>620</v>
      </c>
      <c r="E605" s="127" t="s">
        <v>410</v>
      </c>
      <c r="F605" s="128">
        <f t="shared" si="19"/>
        <v>39896.199999999997</v>
      </c>
      <c r="G605" s="128">
        <f t="shared" si="19"/>
        <v>39896.199999999997</v>
      </c>
    </row>
    <row r="606" spans="1:7" x14ac:dyDescent="0.2">
      <c r="A606" s="126" t="s">
        <v>105</v>
      </c>
      <c r="B606" s="127" t="s">
        <v>493</v>
      </c>
      <c r="C606" s="127" t="s">
        <v>76</v>
      </c>
      <c r="D606" s="127" t="s">
        <v>620</v>
      </c>
      <c r="E606" s="127" t="s">
        <v>428</v>
      </c>
      <c r="F606" s="128">
        <v>39896.199999999997</v>
      </c>
      <c r="G606" s="128">
        <v>39896.199999999997</v>
      </c>
    </row>
    <row r="607" spans="1:7" x14ac:dyDescent="0.2">
      <c r="A607" s="117" t="s">
        <v>472</v>
      </c>
      <c r="B607" s="118" t="s">
        <v>493</v>
      </c>
      <c r="C607" s="118" t="s">
        <v>78</v>
      </c>
      <c r="D607" s="118"/>
      <c r="E607" s="118"/>
      <c r="F607" s="119">
        <f>F615+F649+F608</f>
        <v>31052.167000000001</v>
      </c>
      <c r="G607" s="119">
        <f>G615+G649+G608</f>
        <v>51392.888999999996</v>
      </c>
    </row>
    <row r="608" spans="1:7" ht="27" x14ac:dyDescent="0.2">
      <c r="A608" s="130" t="s">
        <v>627</v>
      </c>
      <c r="B608" s="121" t="s">
        <v>493</v>
      </c>
      <c r="C608" s="121" t="s">
        <v>78</v>
      </c>
      <c r="D608" s="156" t="s">
        <v>256</v>
      </c>
      <c r="E608" s="121"/>
      <c r="F608" s="122">
        <f>F609+F612</f>
        <v>127.167</v>
      </c>
      <c r="G608" s="122">
        <f>G609+G612</f>
        <v>8534.2890000000007</v>
      </c>
    </row>
    <row r="609" spans="1:7" ht="24" x14ac:dyDescent="0.2">
      <c r="A609" s="117" t="s">
        <v>739</v>
      </c>
      <c r="B609" s="118" t="s">
        <v>493</v>
      </c>
      <c r="C609" s="118" t="s">
        <v>78</v>
      </c>
      <c r="D609" s="118" t="s">
        <v>740</v>
      </c>
      <c r="E609" s="118"/>
      <c r="F609" s="119">
        <f>F610</f>
        <v>126.667</v>
      </c>
      <c r="G609" s="119">
        <f>G610</f>
        <v>8533.2890000000007</v>
      </c>
    </row>
    <row r="610" spans="1:7" x14ac:dyDescent="0.2">
      <c r="A610" s="126" t="s">
        <v>303</v>
      </c>
      <c r="B610" s="127" t="s">
        <v>493</v>
      </c>
      <c r="C610" s="127" t="s">
        <v>78</v>
      </c>
      <c r="D610" s="127" t="s">
        <v>740</v>
      </c>
      <c r="E610" s="127" t="s">
        <v>84</v>
      </c>
      <c r="F610" s="128">
        <f>F611</f>
        <v>126.667</v>
      </c>
      <c r="G610" s="128">
        <f>G611</f>
        <v>8533.2890000000007</v>
      </c>
    </row>
    <row r="611" spans="1:7" x14ac:dyDescent="0.2">
      <c r="A611" s="126" t="s">
        <v>85</v>
      </c>
      <c r="B611" s="127" t="s">
        <v>493</v>
      </c>
      <c r="C611" s="127" t="s">
        <v>78</v>
      </c>
      <c r="D611" s="127" t="s">
        <v>740</v>
      </c>
      <c r="E611" s="127" t="s">
        <v>86</v>
      </c>
      <c r="F611" s="128">
        <v>126.667</v>
      </c>
      <c r="G611" s="128">
        <f>195.054+8338.235</f>
        <v>8533.2890000000007</v>
      </c>
    </row>
    <row r="612" spans="1:7" x14ac:dyDescent="0.2">
      <c r="A612" s="117" t="s">
        <v>741</v>
      </c>
      <c r="B612" s="118" t="s">
        <v>493</v>
      </c>
      <c r="C612" s="118" t="s">
        <v>78</v>
      </c>
      <c r="D612" s="118" t="s">
        <v>742</v>
      </c>
      <c r="E612" s="118"/>
      <c r="F612" s="119">
        <f>F613</f>
        <v>0.5</v>
      </c>
      <c r="G612" s="119">
        <f>G613</f>
        <v>1</v>
      </c>
    </row>
    <row r="613" spans="1:7" x14ac:dyDescent="0.2">
      <c r="A613" s="126" t="s">
        <v>303</v>
      </c>
      <c r="B613" s="127" t="s">
        <v>493</v>
      </c>
      <c r="C613" s="127" t="s">
        <v>78</v>
      </c>
      <c r="D613" s="127" t="s">
        <v>742</v>
      </c>
      <c r="E613" s="127" t="s">
        <v>84</v>
      </c>
      <c r="F613" s="128">
        <f>F614</f>
        <v>0.5</v>
      </c>
      <c r="G613" s="128">
        <f>G614</f>
        <v>1</v>
      </c>
    </row>
    <row r="614" spans="1:7" x14ac:dyDescent="0.2">
      <c r="A614" s="126" t="s">
        <v>85</v>
      </c>
      <c r="B614" s="127" t="s">
        <v>493</v>
      </c>
      <c r="C614" s="127" t="s">
        <v>78</v>
      </c>
      <c r="D614" s="127" t="s">
        <v>742</v>
      </c>
      <c r="E614" s="127" t="s">
        <v>86</v>
      </c>
      <c r="F614" s="128">
        <v>0.5</v>
      </c>
      <c r="G614" s="128">
        <v>1</v>
      </c>
    </row>
    <row r="615" spans="1:7" ht="27" x14ac:dyDescent="0.2">
      <c r="A615" s="130" t="s">
        <v>609</v>
      </c>
      <c r="B615" s="121" t="s">
        <v>493</v>
      </c>
      <c r="C615" s="121" t="s">
        <v>78</v>
      </c>
      <c r="D615" s="121" t="s">
        <v>258</v>
      </c>
      <c r="E615" s="121"/>
      <c r="F615" s="122">
        <f>F616+F638</f>
        <v>25425</v>
      </c>
      <c r="G615" s="122">
        <f>G616+G638</f>
        <v>22358.6</v>
      </c>
    </row>
    <row r="616" spans="1:7" ht="13.5" x14ac:dyDescent="0.2">
      <c r="A616" s="130" t="s">
        <v>75</v>
      </c>
      <c r="B616" s="121" t="s">
        <v>493</v>
      </c>
      <c r="C616" s="121" t="s">
        <v>78</v>
      </c>
      <c r="D616" s="121" t="s">
        <v>273</v>
      </c>
      <c r="E616" s="121"/>
      <c r="F616" s="122">
        <f>F617+F620+F623+F626+F629+F632+F635</f>
        <v>21400</v>
      </c>
      <c r="G616" s="122">
        <f>G617+G620+G623+G626+G629+G632+G635</f>
        <v>18333.599999999999</v>
      </c>
    </row>
    <row r="617" spans="1:7" x14ac:dyDescent="0.2">
      <c r="A617" s="148" t="s">
        <v>109</v>
      </c>
      <c r="B617" s="118" t="s">
        <v>493</v>
      </c>
      <c r="C617" s="118" t="s">
        <v>78</v>
      </c>
      <c r="D617" s="118" t="s">
        <v>610</v>
      </c>
      <c r="E617" s="132"/>
      <c r="F617" s="119">
        <f>F618</f>
        <v>19200</v>
      </c>
      <c r="G617" s="119">
        <f>G618</f>
        <v>15633.6</v>
      </c>
    </row>
    <row r="618" spans="1:7" s="45" customFormat="1" x14ac:dyDescent="0.2">
      <c r="A618" s="126" t="s">
        <v>604</v>
      </c>
      <c r="B618" s="127" t="s">
        <v>493</v>
      </c>
      <c r="C618" s="127" t="s">
        <v>78</v>
      </c>
      <c r="D618" s="127" t="s">
        <v>610</v>
      </c>
      <c r="E618" s="127" t="s">
        <v>84</v>
      </c>
      <c r="F618" s="128">
        <f>F619</f>
        <v>19200</v>
      </c>
      <c r="G618" s="128">
        <f>G619</f>
        <v>15633.6</v>
      </c>
    </row>
    <row r="619" spans="1:7" x14ac:dyDescent="0.2">
      <c r="A619" s="126" t="s">
        <v>85</v>
      </c>
      <c r="B619" s="127" t="s">
        <v>493</v>
      </c>
      <c r="C619" s="127" t="s">
        <v>78</v>
      </c>
      <c r="D619" s="127" t="s">
        <v>610</v>
      </c>
      <c r="E619" s="127" t="s">
        <v>86</v>
      </c>
      <c r="F619" s="128">
        <v>19200</v>
      </c>
      <c r="G619" s="128">
        <v>15633.6</v>
      </c>
    </row>
    <row r="620" spans="1:7" x14ac:dyDescent="0.2">
      <c r="A620" s="148" t="s">
        <v>357</v>
      </c>
      <c r="B620" s="118" t="s">
        <v>493</v>
      </c>
      <c r="C620" s="118" t="s">
        <v>78</v>
      </c>
      <c r="D620" s="118" t="s">
        <v>621</v>
      </c>
      <c r="E620" s="132"/>
      <c r="F620" s="119">
        <f>F621</f>
        <v>500</v>
      </c>
      <c r="G620" s="119">
        <f>G621</f>
        <v>500</v>
      </c>
    </row>
    <row r="621" spans="1:7" x14ac:dyDescent="0.2">
      <c r="A621" s="126" t="s">
        <v>303</v>
      </c>
      <c r="B621" s="127" t="s">
        <v>493</v>
      </c>
      <c r="C621" s="127" t="s">
        <v>78</v>
      </c>
      <c r="D621" s="127" t="s">
        <v>621</v>
      </c>
      <c r="E621" s="127" t="s">
        <v>84</v>
      </c>
      <c r="F621" s="128">
        <f>F622</f>
        <v>500</v>
      </c>
      <c r="G621" s="128">
        <f>G622</f>
        <v>500</v>
      </c>
    </row>
    <row r="622" spans="1:7" x14ac:dyDescent="0.2">
      <c r="A622" s="126" t="s">
        <v>85</v>
      </c>
      <c r="B622" s="127" t="s">
        <v>493</v>
      </c>
      <c r="C622" s="127" t="s">
        <v>78</v>
      </c>
      <c r="D622" s="127" t="s">
        <v>621</v>
      </c>
      <c r="E622" s="127" t="s">
        <v>86</v>
      </c>
      <c r="F622" s="128">
        <v>500</v>
      </c>
      <c r="G622" s="128">
        <v>500</v>
      </c>
    </row>
    <row r="623" spans="1:7" ht="36" x14ac:dyDescent="0.2">
      <c r="A623" s="117" t="s">
        <v>358</v>
      </c>
      <c r="B623" s="118" t="s">
        <v>493</v>
      </c>
      <c r="C623" s="118" t="s">
        <v>78</v>
      </c>
      <c r="D623" s="118" t="s">
        <v>622</v>
      </c>
      <c r="E623" s="118"/>
      <c r="F623" s="119">
        <f>F624</f>
        <v>250</v>
      </c>
      <c r="G623" s="119">
        <f>G624</f>
        <v>250</v>
      </c>
    </row>
    <row r="624" spans="1:7" x14ac:dyDescent="0.2">
      <c r="A624" s="126" t="s">
        <v>303</v>
      </c>
      <c r="B624" s="127" t="s">
        <v>493</v>
      </c>
      <c r="C624" s="127" t="s">
        <v>78</v>
      </c>
      <c r="D624" s="127" t="s">
        <v>622</v>
      </c>
      <c r="E624" s="127" t="s">
        <v>84</v>
      </c>
      <c r="F624" s="128">
        <f>F625</f>
        <v>250</v>
      </c>
      <c r="G624" s="128">
        <f>G625</f>
        <v>250</v>
      </c>
    </row>
    <row r="625" spans="1:7" x14ac:dyDescent="0.2">
      <c r="A625" s="126" t="s">
        <v>85</v>
      </c>
      <c r="B625" s="127" t="s">
        <v>493</v>
      </c>
      <c r="C625" s="127" t="s">
        <v>78</v>
      </c>
      <c r="D625" s="127" t="s">
        <v>622</v>
      </c>
      <c r="E625" s="127" t="s">
        <v>86</v>
      </c>
      <c r="F625" s="128">
        <v>250</v>
      </c>
      <c r="G625" s="128">
        <v>250</v>
      </c>
    </row>
    <row r="626" spans="1:7" ht="24" x14ac:dyDescent="0.2">
      <c r="A626" s="117" t="s">
        <v>359</v>
      </c>
      <c r="B626" s="118" t="s">
        <v>493</v>
      </c>
      <c r="C626" s="118" t="s">
        <v>78</v>
      </c>
      <c r="D626" s="118" t="s">
        <v>623</v>
      </c>
      <c r="E626" s="118"/>
      <c r="F626" s="119">
        <f>F627</f>
        <v>500</v>
      </c>
      <c r="G626" s="119">
        <f>G627</f>
        <v>500</v>
      </c>
    </row>
    <row r="627" spans="1:7" x14ac:dyDescent="0.2">
      <c r="A627" s="126" t="s">
        <v>303</v>
      </c>
      <c r="B627" s="127" t="s">
        <v>493</v>
      </c>
      <c r="C627" s="127" t="s">
        <v>78</v>
      </c>
      <c r="D627" s="127" t="s">
        <v>623</v>
      </c>
      <c r="E627" s="127" t="s">
        <v>84</v>
      </c>
      <c r="F627" s="128">
        <f>F628</f>
        <v>500</v>
      </c>
      <c r="G627" s="128">
        <f>G628</f>
        <v>500</v>
      </c>
    </row>
    <row r="628" spans="1:7" x14ac:dyDescent="0.2">
      <c r="A628" s="126" t="s">
        <v>85</v>
      </c>
      <c r="B628" s="127" t="s">
        <v>493</v>
      </c>
      <c r="C628" s="127" t="s">
        <v>78</v>
      </c>
      <c r="D628" s="127" t="s">
        <v>623</v>
      </c>
      <c r="E628" s="127" t="s">
        <v>86</v>
      </c>
      <c r="F628" s="128">
        <v>500</v>
      </c>
      <c r="G628" s="128">
        <v>500</v>
      </c>
    </row>
    <row r="629" spans="1:7" ht="24" x14ac:dyDescent="0.2">
      <c r="A629" s="117" t="s">
        <v>456</v>
      </c>
      <c r="B629" s="118" t="s">
        <v>493</v>
      </c>
      <c r="C629" s="118" t="s">
        <v>78</v>
      </c>
      <c r="D629" s="118" t="s">
        <v>624</v>
      </c>
      <c r="E629" s="118"/>
      <c r="F629" s="119">
        <f>F630</f>
        <v>500</v>
      </c>
      <c r="G629" s="119">
        <f>G630</f>
        <v>500</v>
      </c>
    </row>
    <row r="630" spans="1:7" x14ac:dyDescent="0.2">
      <c r="A630" s="126" t="s">
        <v>303</v>
      </c>
      <c r="B630" s="127" t="s">
        <v>493</v>
      </c>
      <c r="C630" s="127" t="s">
        <v>78</v>
      </c>
      <c r="D630" s="127" t="s">
        <v>624</v>
      </c>
      <c r="E630" s="127" t="s">
        <v>84</v>
      </c>
      <c r="F630" s="128">
        <f>F631</f>
        <v>500</v>
      </c>
      <c r="G630" s="128">
        <f>G631</f>
        <v>500</v>
      </c>
    </row>
    <row r="631" spans="1:7" x14ac:dyDescent="0.2">
      <c r="A631" s="126" t="s">
        <v>85</v>
      </c>
      <c r="B631" s="127" t="s">
        <v>493</v>
      </c>
      <c r="C631" s="127" t="s">
        <v>78</v>
      </c>
      <c r="D631" s="127" t="s">
        <v>624</v>
      </c>
      <c r="E631" s="127" t="s">
        <v>86</v>
      </c>
      <c r="F631" s="128">
        <v>500</v>
      </c>
      <c r="G631" s="128">
        <v>500</v>
      </c>
    </row>
    <row r="632" spans="1:7" ht="24" x14ac:dyDescent="0.2">
      <c r="A632" s="117" t="s">
        <v>814</v>
      </c>
      <c r="B632" s="118" t="s">
        <v>493</v>
      </c>
      <c r="C632" s="118" t="s">
        <v>78</v>
      </c>
      <c r="D632" s="118" t="s">
        <v>815</v>
      </c>
      <c r="E632" s="118"/>
      <c r="F632" s="141">
        <f>F633</f>
        <v>0</v>
      </c>
      <c r="G632" s="141">
        <f>G633</f>
        <v>500</v>
      </c>
    </row>
    <row r="633" spans="1:7" x14ac:dyDescent="0.2">
      <c r="A633" s="126" t="s">
        <v>303</v>
      </c>
      <c r="B633" s="127" t="s">
        <v>493</v>
      </c>
      <c r="C633" s="127" t="s">
        <v>78</v>
      </c>
      <c r="D633" s="127" t="s">
        <v>815</v>
      </c>
      <c r="E633" s="127" t="s">
        <v>84</v>
      </c>
      <c r="F633" s="142">
        <f>F634</f>
        <v>0</v>
      </c>
      <c r="G633" s="142">
        <f>G634</f>
        <v>500</v>
      </c>
    </row>
    <row r="634" spans="1:7" x14ac:dyDescent="0.2">
      <c r="A634" s="126" t="s">
        <v>85</v>
      </c>
      <c r="B634" s="127" t="s">
        <v>493</v>
      </c>
      <c r="C634" s="127" t="s">
        <v>78</v>
      </c>
      <c r="D634" s="127" t="s">
        <v>815</v>
      </c>
      <c r="E634" s="127" t="s">
        <v>86</v>
      </c>
      <c r="F634" s="142">
        <v>0</v>
      </c>
      <c r="G634" s="142">
        <v>500</v>
      </c>
    </row>
    <row r="635" spans="1:7" x14ac:dyDescent="0.2">
      <c r="A635" s="117" t="s">
        <v>342</v>
      </c>
      <c r="B635" s="118" t="s">
        <v>493</v>
      </c>
      <c r="C635" s="118" t="s">
        <v>78</v>
      </c>
      <c r="D635" s="118" t="s">
        <v>625</v>
      </c>
      <c r="E635" s="118"/>
      <c r="F635" s="119">
        <f>F636</f>
        <v>450</v>
      </c>
      <c r="G635" s="119">
        <f>G636</f>
        <v>450</v>
      </c>
    </row>
    <row r="636" spans="1:7" x14ac:dyDescent="0.2">
      <c r="A636" s="126" t="s">
        <v>303</v>
      </c>
      <c r="B636" s="127" t="s">
        <v>493</v>
      </c>
      <c r="C636" s="127" t="s">
        <v>78</v>
      </c>
      <c r="D636" s="127" t="s">
        <v>625</v>
      </c>
      <c r="E636" s="127" t="s">
        <v>84</v>
      </c>
      <c r="F636" s="128">
        <f>F637</f>
        <v>450</v>
      </c>
      <c r="G636" s="128">
        <f>G637</f>
        <v>450</v>
      </c>
    </row>
    <row r="637" spans="1:7" x14ac:dyDescent="0.2">
      <c r="A637" s="126" t="s">
        <v>85</v>
      </c>
      <c r="B637" s="127" t="s">
        <v>493</v>
      </c>
      <c r="C637" s="127" t="s">
        <v>78</v>
      </c>
      <c r="D637" s="127" t="s">
        <v>625</v>
      </c>
      <c r="E637" s="127" t="s">
        <v>86</v>
      </c>
      <c r="F637" s="128">
        <v>450</v>
      </c>
      <c r="G637" s="128">
        <v>450</v>
      </c>
    </row>
    <row r="638" spans="1:7" ht="27" x14ac:dyDescent="0.2">
      <c r="A638" s="130" t="s">
        <v>270</v>
      </c>
      <c r="B638" s="121" t="s">
        <v>493</v>
      </c>
      <c r="C638" s="121" t="s">
        <v>78</v>
      </c>
      <c r="D638" s="121" t="s">
        <v>272</v>
      </c>
      <c r="E638" s="121"/>
      <c r="F638" s="122">
        <f>F639</f>
        <v>4025</v>
      </c>
      <c r="G638" s="122">
        <f>G639</f>
        <v>4025</v>
      </c>
    </row>
    <row r="639" spans="1:7" ht="24" x14ac:dyDescent="0.2">
      <c r="A639" s="117" t="s">
        <v>271</v>
      </c>
      <c r="B639" s="118" t="s">
        <v>493</v>
      </c>
      <c r="C639" s="118" t="s">
        <v>78</v>
      </c>
      <c r="D639" s="118" t="s">
        <v>272</v>
      </c>
      <c r="E639" s="118"/>
      <c r="F639" s="119">
        <f>F640</f>
        <v>4025</v>
      </c>
      <c r="G639" s="119">
        <f>G640</f>
        <v>4025</v>
      </c>
    </row>
    <row r="640" spans="1:7" ht="24" x14ac:dyDescent="0.2">
      <c r="A640" s="131" t="s">
        <v>412</v>
      </c>
      <c r="B640" s="132" t="s">
        <v>493</v>
      </c>
      <c r="C640" s="132" t="s">
        <v>78</v>
      </c>
      <c r="D640" s="146" t="s">
        <v>272</v>
      </c>
      <c r="E640" s="132"/>
      <c r="F640" s="151">
        <f>F641+F644</f>
        <v>4025</v>
      </c>
      <c r="G640" s="151">
        <f>G641+G644</f>
        <v>4025</v>
      </c>
    </row>
    <row r="641" spans="1:7" x14ac:dyDescent="0.2">
      <c r="A641" s="134" t="s">
        <v>394</v>
      </c>
      <c r="B641" s="118" t="s">
        <v>493</v>
      </c>
      <c r="C641" s="118" t="s">
        <v>78</v>
      </c>
      <c r="D641" s="118" t="s">
        <v>72</v>
      </c>
      <c r="E641" s="118"/>
      <c r="F641" s="119">
        <f>F642</f>
        <v>3750</v>
      </c>
      <c r="G641" s="119">
        <f>G642</f>
        <v>3750</v>
      </c>
    </row>
    <row r="642" spans="1:7" ht="36" x14ac:dyDescent="0.2">
      <c r="A642" s="126" t="s">
        <v>79</v>
      </c>
      <c r="B642" s="127" t="s">
        <v>493</v>
      </c>
      <c r="C642" s="127" t="s">
        <v>78</v>
      </c>
      <c r="D642" s="127" t="s">
        <v>72</v>
      </c>
      <c r="E642" s="127" t="s">
        <v>80</v>
      </c>
      <c r="F642" s="128">
        <f>F643</f>
        <v>3750</v>
      </c>
      <c r="G642" s="128">
        <f>G643</f>
        <v>3750</v>
      </c>
    </row>
    <row r="643" spans="1:7" x14ac:dyDescent="0.2">
      <c r="A643" s="126" t="s">
        <v>81</v>
      </c>
      <c r="B643" s="127" t="s">
        <v>493</v>
      </c>
      <c r="C643" s="127" t="s">
        <v>78</v>
      </c>
      <c r="D643" s="127" t="s">
        <v>72</v>
      </c>
      <c r="E643" s="127" t="s">
        <v>82</v>
      </c>
      <c r="F643" s="128">
        <f>2870+20+860</f>
        <v>3750</v>
      </c>
      <c r="G643" s="128">
        <f>2870+20+860</f>
        <v>3750</v>
      </c>
    </row>
    <row r="644" spans="1:7" x14ac:dyDescent="0.2">
      <c r="A644" s="117" t="s">
        <v>83</v>
      </c>
      <c r="B644" s="118" t="s">
        <v>493</v>
      </c>
      <c r="C644" s="118" t="s">
        <v>78</v>
      </c>
      <c r="D644" s="118" t="s">
        <v>73</v>
      </c>
      <c r="E644" s="118"/>
      <c r="F644" s="119">
        <f>F645+F647</f>
        <v>275</v>
      </c>
      <c r="G644" s="119">
        <f>G645+G647</f>
        <v>275</v>
      </c>
    </row>
    <row r="645" spans="1:7" x14ac:dyDescent="0.2">
      <c r="A645" s="126" t="s">
        <v>303</v>
      </c>
      <c r="B645" s="127" t="s">
        <v>493</v>
      </c>
      <c r="C645" s="127" t="s">
        <v>78</v>
      </c>
      <c r="D645" s="127" t="s">
        <v>73</v>
      </c>
      <c r="E645" s="127" t="s">
        <v>84</v>
      </c>
      <c r="F645" s="128">
        <f>F646</f>
        <v>235</v>
      </c>
      <c r="G645" s="128">
        <f>G646</f>
        <v>235</v>
      </c>
    </row>
    <row r="646" spans="1:7" x14ac:dyDescent="0.2">
      <c r="A646" s="126" t="s">
        <v>85</v>
      </c>
      <c r="B646" s="127" t="s">
        <v>493</v>
      </c>
      <c r="C646" s="127" t="s">
        <v>78</v>
      </c>
      <c r="D646" s="127" t="s">
        <v>73</v>
      </c>
      <c r="E646" s="127" t="s">
        <v>86</v>
      </c>
      <c r="F646" s="128">
        <f>85+100+50</f>
        <v>235</v>
      </c>
      <c r="G646" s="128">
        <f>85+100+50</f>
        <v>235</v>
      </c>
    </row>
    <row r="647" spans="1:7" x14ac:dyDescent="0.2">
      <c r="A647" s="126" t="s">
        <v>87</v>
      </c>
      <c r="B647" s="127" t="s">
        <v>493</v>
      </c>
      <c r="C647" s="127" t="s">
        <v>78</v>
      </c>
      <c r="D647" s="127" t="s">
        <v>73</v>
      </c>
      <c r="E647" s="127" t="s">
        <v>88</v>
      </c>
      <c r="F647" s="128">
        <f>F648</f>
        <v>40</v>
      </c>
      <c r="G647" s="128">
        <f>G648</f>
        <v>40</v>
      </c>
    </row>
    <row r="648" spans="1:7" x14ac:dyDescent="0.2">
      <c r="A648" s="126" t="s">
        <v>519</v>
      </c>
      <c r="B648" s="127" t="s">
        <v>493</v>
      </c>
      <c r="C648" s="127" t="s">
        <v>78</v>
      </c>
      <c r="D648" s="127" t="s">
        <v>73</v>
      </c>
      <c r="E648" s="127" t="s">
        <v>89</v>
      </c>
      <c r="F648" s="128">
        <v>40</v>
      </c>
      <c r="G648" s="128">
        <v>40</v>
      </c>
    </row>
    <row r="649" spans="1:7" ht="27" x14ac:dyDescent="0.2">
      <c r="A649" s="130" t="s">
        <v>708</v>
      </c>
      <c r="B649" s="121" t="s">
        <v>493</v>
      </c>
      <c r="C649" s="121" t="s">
        <v>78</v>
      </c>
      <c r="D649" s="121" t="s">
        <v>274</v>
      </c>
      <c r="E649" s="121"/>
      <c r="F649" s="122">
        <f>F650+F653+F656</f>
        <v>5500</v>
      </c>
      <c r="G649" s="122">
        <f>G650+G653+G656</f>
        <v>20500</v>
      </c>
    </row>
    <row r="650" spans="1:7" x14ac:dyDescent="0.2">
      <c r="A650" s="117" t="s">
        <v>820</v>
      </c>
      <c r="B650" s="118" t="s">
        <v>493</v>
      </c>
      <c r="C650" s="118" t="s">
        <v>78</v>
      </c>
      <c r="D650" s="118" t="s">
        <v>821</v>
      </c>
      <c r="E650" s="118"/>
      <c r="F650" s="141">
        <f>F651</f>
        <v>5000</v>
      </c>
      <c r="G650" s="141">
        <f>G651</f>
        <v>7000</v>
      </c>
    </row>
    <row r="651" spans="1:7" x14ac:dyDescent="0.2">
      <c r="A651" s="126" t="s">
        <v>303</v>
      </c>
      <c r="B651" s="127" t="s">
        <v>493</v>
      </c>
      <c r="C651" s="127" t="s">
        <v>78</v>
      </c>
      <c r="D651" s="127" t="s">
        <v>821</v>
      </c>
      <c r="E651" s="127" t="s">
        <v>84</v>
      </c>
      <c r="F651" s="142">
        <f>F652</f>
        <v>5000</v>
      </c>
      <c r="G651" s="142">
        <f>G652</f>
        <v>7000</v>
      </c>
    </row>
    <row r="652" spans="1:7" x14ac:dyDescent="0.2">
      <c r="A652" s="126" t="s">
        <v>85</v>
      </c>
      <c r="B652" s="127" t="s">
        <v>493</v>
      </c>
      <c r="C652" s="127" t="s">
        <v>78</v>
      </c>
      <c r="D652" s="127" t="s">
        <v>821</v>
      </c>
      <c r="E652" s="127" t="s">
        <v>86</v>
      </c>
      <c r="F652" s="142">
        <v>5000</v>
      </c>
      <c r="G652" s="142">
        <v>7000</v>
      </c>
    </row>
    <row r="653" spans="1:7" ht="24" x14ac:dyDescent="0.2">
      <c r="A653" s="117" t="s">
        <v>822</v>
      </c>
      <c r="B653" s="118" t="s">
        <v>493</v>
      </c>
      <c r="C653" s="118" t="s">
        <v>78</v>
      </c>
      <c r="D653" s="118" t="s">
        <v>823</v>
      </c>
      <c r="E653" s="118"/>
      <c r="F653" s="141">
        <f>F654</f>
        <v>0</v>
      </c>
      <c r="G653" s="141">
        <f>G654</f>
        <v>10000</v>
      </c>
    </row>
    <row r="654" spans="1:7" x14ac:dyDescent="0.2">
      <c r="A654" s="126" t="s">
        <v>228</v>
      </c>
      <c r="B654" s="127" t="s">
        <v>493</v>
      </c>
      <c r="C654" s="127" t="s">
        <v>78</v>
      </c>
      <c r="D654" s="127" t="s">
        <v>823</v>
      </c>
      <c r="E654" s="127" t="s">
        <v>437</v>
      </c>
      <c r="F654" s="142">
        <f>F655</f>
        <v>0</v>
      </c>
      <c r="G654" s="142">
        <f>G655</f>
        <v>10000</v>
      </c>
    </row>
    <row r="655" spans="1:7" x14ac:dyDescent="0.2">
      <c r="A655" s="126" t="s">
        <v>438</v>
      </c>
      <c r="B655" s="127" t="s">
        <v>493</v>
      </c>
      <c r="C655" s="127" t="s">
        <v>78</v>
      </c>
      <c r="D655" s="127" t="s">
        <v>823</v>
      </c>
      <c r="E655" s="127" t="s">
        <v>439</v>
      </c>
      <c r="F655" s="142">
        <v>0</v>
      </c>
      <c r="G655" s="142">
        <v>10000</v>
      </c>
    </row>
    <row r="656" spans="1:7" x14ac:dyDescent="0.2">
      <c r="A656" s="148" t="s">
        <v>137</v>
      </c>
      <c r="B656" s="118" t="s">
        <v>493</v>
      </c>
      <c r="C656" s="118" t="s">
        <v>78</v>
      </c>
      <c r="D656" s="118" t="s">
        <v>650</v>
      </c>
      <c r="E656" s="118"/>
      <c r="F656" s="119">
        <f>F657+F659</f>
        <v>500</v>
      </c>
      <c r="G656" s="119">
        <f>G657+G659</f>
        <v>3500</v>
      </c>
    </row>
    <row r="657" spans="1:7" x14ac:dyDescent="0.2">
      <c r="A657" s="126" t="s">
        <v>303</v>
      </c>
      <c r="B657" s="127" t="s">
        <v>493</v>
      </c>
      <c r="C657" s="127" t="s">
        <v>78</v>
      </c>
      <c r="D657" s="127" t="s">
        <v>650</v>
      </c>
      <c r="E657" s="127" t="s">
        <v>84</v>
      </c>
      <c r="F657" s="128">
        <f>F658</f>
        <v>200</v>
      </c>
      <c r="G657" s="128">
        <f>G658</f>
        <v>200</v>
      </c>
    </row>
    <row r="658" spans="1:7" x14ac:dyDescent="0.2">
      <c r="A658" s="126" t="s">
        <v>85</v>
      </c>
      <c r="B658" s="127" t="s">
        <v>493</v>
      </c>
      <c r="C658" s="127" t="s">
        <v>78</v>
      </c>
      <c r="D658" s="127" t="s">
        <v>650</v>
      </c>
      <c r="E658" s="127" t="s">
        <v>86</v>
      </c>
      <c r="F658" s="128">
        <v>200</v>
      </c>
      <c r="G658" s="128">
        <v>200</v>
      </c>
    </row>
    <row r="659" spans="1:7" x14ac:dyDescent="0.2">
      <c r="A659" s="126" t="s">
        <v>228</v>
      </c>
      <c r="B659" s="127" t="s">
        <v>493</v>
      </c>
      <c r="C659" s="127" t="s">
        <v>78</v>
      </c>
      <c r="D659" s="127" t="s">
        <v>650</v>
      </c>
      <c r="E659" s="127" t="s">
        <v>437</v>
      </c>
      <c r="F659" s="128">
        <f>F660</f>
        <v>300</v>
      </c>
      <c r="G659" s="128">
        <f>G660</f>
        <v>3300</v>
      </c>
    </row>
    <row r="660" spans="1:7" x14ac:dyDescent="0.2">
      <c r="A660" s="126" t="s">
        <v>438</v>
      </c>
      <c r="B660" s="127" t="s">
        <v>493</v>
      </c>
      <c r="C660" s="127" t="s">
        <v>78</v>
      </c>
      <c r="D660" s="127" t="s">
        <v>650</v>
      </c>
      <c r="E660" s="127" t="s">
        <v>439</v>
      </c>
      <c r="F660" s="128">
        <v>300</v>
      </c>
      <c r="G660" s="128">
        <v>3300</v>
      </c>
    </row>
    <row r="661" spans="1:7" x14ac:dyDescent="0.2">
      <c r="A661" s="117" t="s">
        <v>408</v>
      </c>
      <c r="B661" s="118" t="s">
        <v>520</v>
      </c>
      <c r="C661" s="118" t="s">
        <v>77</v>
      </c>
      <c r="D661" s="118"/>
      <c r="E661" s="118"/>
      <c r="F661" s="119">
        <f>F662+F668+F690</f>
        <v>56015.6</v>
      </c>
      <c r="G661" s="119">
        <f>G662+G668+G690</f>
        <v>57722.8</v>
      </c>
    </row>
    <row r="662" spans="1:7" x14ac:dyDescent="0.2">
      <c r="A662" s="117" t="s">
        <v>391</v>
      </c>
      <c r="B662" s="118" t="s">
        <v>520</v>
      </c>
      <c r="C662" s="118" t="s">
        <v>76</v>
      </c>
      <c r="D662" s="118" t="s">
        <v>216</v>
      </c>
      <c r="E662" s="118"/>
      <c r="F662" s="119">
        <f t="shared" ref="F662:G666" si="20">F663</f>
        <v>17150</v>
      </c>
      <c r="G662" s="119">
        <f t="shared" si="20"/>
        <v>17150</v>
      </c>
    </row>
    <row r="663" spans="1:7" x14ac:dyDescent="0.2">
      <c r="A663" s="131" t="s">
        <v>458</v>
      </c>
      <c r="B663" s="132" t="s">
        <v>520</v>
      </c>
      <c r="C663" s="132" t="s">
        <v>76</v>
      </c>
      <c r="D663" s="132" t="s">
        <v>216</v>
      </c>
      <c r="E663" s="118"/>
      <c r="F663" s="133">
        <f t="shared" si="20"/>
        <v>17150</v>
      </c>
      <c r="G663" s="133">
        <f t="shared" si="20"/>
        <v>17150</v>
      </c>
    </row>
    <row r="664" spans="1:7" x14ac:dyDescent="0.2">
      <c r="A664" s="117" t="s">
        <v>306</v>
      </c>
      <c r="B664" s="118" t="s">
        <v>520</v>
      </c>
      <c r="C664" s="118" t="s">
        <v>76</v>
      </c>
      <c r="D664" s="118" t="s">
        <v>217</v>
      </c>
      <c r="E664" s="118"/>
      <c r="F664" s="119">
        <f t="shared" si="20"/>
        <v>17150</v>
      </c>
      <c r="G664" s="119">
        <f t="shared" si="20"/>
        <v>17150</v>
      </c>
    </row>
    <row r="665" spans="1:7" ht="24" x14ac:dyDescent="0.2">
      <c r="A665" s="117" t="s">
        <v>403</v>
      </c>
      <c r="B665" s="118" t="s">
        <v>520</v>
      </c>
      <c r="C665" s="118" t="s">
        <v>76</v>
      </c>
      <c r="D665" s="118" t="s">
        <v>504</v>
      </c>
      <c r="E665" s="118"/>
      <c r="F665" s="119">
        <f t="shared" si="20"/>
        <v>17150</v>
      </c>
      <c r="G665" s="119">
        <f t="shared" si="20"/>
        <v>17150</v>
      </c>
    </row>
    <row r="666" spans="1:7" x14ac:dyDescent="0.2">
      <c r="A666" s="126" t="s">
        <v>95</v>
      </c>
      <c r="B666" s="127" t="s">
        <v>520</v>
      </c>
      <c r="C666" s="127" t="s">
        <v>76</v>
      </c>
      <c r="D666" s="127" t="s">
        <v>504</v>
      </c>
      <c r="E666" s="127" t="s">
        <v>94</v>
      </c>
      <c r="F666" s="128">
        <f t="shared" si="20"/>
        <v>17150</v>
      </c>
      <c r="G666" s="128">
        <f t="shared" si="20"/>
        <v>17150</v>
      </c>
    </row>
    <row r="667" spans="1:7" x14ac:dyDescent="0.2">
      <c r="A667" s="126" t="s">
        <v>158</v>
      </c>
      <c r="B667" s="127" t="s">
        <v>520</v>
      </c>
      <c r="C667" s="127" t="s">
        <v>76</v>
      </c>
      <c r="D667" s="127" t="s">
        <v>504</v>
      </c>
      <c r="E667" s="127" t="s">
        <v>523</v>
      </c>
      <c r="F667" s="128">
        <v>17150</v>
      </c>
      <c r="G667" s="128">
        <v>17150</v>
      </c>
    </row>
    <row r="668" spans="1:7" x14ac:dyDescent="0.2">
      <c r="A668" s="117" t="s">
        <v>396</v>
      </c>
      <c r="B668" s="118" t="s">
        <v>520</v>
      </c>
      <c r="C668" s="118" t="s">
        <v>488</v>
      </c>
      <c r="D668" s="118"/>
      <c r="E668" s="118"/>
      <c r="F668" s="119">
        <f>F669+F673+F682</f>
        <v>23385.599999999999</v>
      </c>
      <c r="G668" s="119">
        <f>G669+G673+G682</f>
        <v>25769.3</v>
      </c>
    </row>
    <row r="669" spans="1:7" ht="40.5" x14ac:dyDescent="0.2">
      <c r="A669" s="130" t="s">
        <v>584</v>
      </c>
      <c r="B669" s="121" t="s">
        <v>520</v>
      </c>
      <c r="C669" s="121" t="s">
        <v>488</v>
      </c>
      <c r="D669" s="156" t="s">
        <v>257</v>
      </c>
      <c r="E669" s="121"/>
      <c r="F669" s="122">
        <f t="shared" ref="F669:G671" si="21">F670</f>
        <v>1500</v>
      </c>
      <c r="G669" s="122">
        <f t="shared" si="21"/>
        <v>1500</v>
      </c>
    </row>
    <row r="670" spans="1:7" ht="24" x14ac:dyDescent="0.2">
      <c r="A670" s="148" t="s">
        <v>49</v>
      </c>
      <c r="B670" s="118" t="s">
        <v>520</v>
      </c>
      <c r="C670" s="118" t="s">
        <v>488</v>
      </c>
      <c r="D670" s="149" t="s">
        <v>585</v>
      </c>
      <c r="E670" s="118"/>
      <c r="F670" s="119">
        <f t="shared" si="21"/>
        <v>1500</v>
      </c>
      <c r="G670" s="119">
        <f t="shared" si="21"/>
        <v>1500</v>
      </c>
    </row>
    <row r="671" spans="1:7" x14ac:dyDescent="0.2">
      <c r="A671" s="126" t="s">
        <v>95</v>
      </c>
      <c r="B671" s="127" t="s">
        <v>520</v>
      </c>
      <c r="C671" s="127" t="s">
        <v>488</v>
      </c>
      <c r="D671" s="137" t="s">
        <v>585</v>
      </c>
      <c r="E671" s="127" t="s">
        <v>94</v>
      </c>
      <c r="F671" s="128">
        <f t="shared" si="21"/>
        <v>1500</v>
      </c>
      <c r="G671" s="128">
        <f t="shared" si="21"/>
        <v>1500</v>
      </c>
    </row>
    <row r="672" spans="1:7" x14ac:dyDescent="0.2">
      <c r="A672" s="126" t="s">
        <v>158</v>
      </c>
      <c r="B672" s="127" t="s">
        <v>520</v>
      </c>
      <c r="C672" s="127" t="s">
        <v>488</v>
      </c>
      <c r="D672" s="137" t="s">
        <v>585</v>
      </c>
      <c r="E672" s="127" t="s">
        <v>523</v>
      </c>
      <c r="F672" s="128">
        <v>1500</v>
      </c>
      <c r="G672" s="128">
        <v>1500</v>
      </c>
    </row>
    <row r="673" spans="1:7" ht="27" x14ac:dyDescent="0.2">
      <c r="A673" s="130" t="s">
        <v>703</v>
      </c>
      <c r="B673" s="121" t="s">
        <v>520</v>
      </c>
      <c r="C673" s="121" t="s">
        <v>488</v>
      </c>
      <c r="D673" s="121" t="s">
        <v>164</v>
      </c>
      <c r="E673" s="121"/>
      <c r="F673" s="122">
        <f>F674</f>
        <v>8885.6</v>
      </c>
      <c r="G673" s="122">
        <f>G674</f>
        <v>8405</v>
      </c>
    </row>
    <row r="674" spans="1:7" x14ac:dyDescent="0.2">
      <c r="A674" s="117" t="s">
        <v>291</v>
      </c>
      <c r="B674" s="118" t="s">
        <v>520</v>
      </c>
      <c r="C674" s="118" t="s">
        <v>488</v>
      </c>
      <c r="D674" s="118" t="s">
        <v>173</v>
      </c>
      <c r="E674" s="118"/>
      <c r="F674" s="119">
        <f>F675+F679</f>
        <v>8885.6</v>
      </c>
      <c r="G674" s="119">
        <f>G675+G679</f>
        <v>8405</v>
      </c>
    </row>
    <row r="675" spans="1:7" ht="36" x14ac:dyDescent="0.2">
      <c r="A675" s="131" t="s">
        <v>144</v>
      </c>
      <c r="B675" s="132" t="s">
        <v>520</v>
      </c>
      <c r="C675" s="132" t="s">
        <v>488</v>
      </c>
      <c r="D675" s="132" t="s">
        <v>293</v>
      </c>
      <c r="E675" s="132"/>
      <c r="F675" s="133">
        <f>F676</f>
        <v>8245.6</v>
      </c>
      <c r="G675" s="133">
        <f>G676</f>
        <v>7765</v>
      </c>
    </row>
    <row r="676" spans="1:7" ht="24" x14ac:dyDescent="0.2">
      <c r="A676" s="126" t="s">
        <v>104</v>
      </c>
      <c r="B676" s="127" t="s">
        <v>520</v>
      </c>
      <c r="C676" s="127" t="s">
        <v>488</v>
      </c>
      <c r="D676" s="127" t="s">
        <v>293</v>
      </c>
      <c r="E676" s="127" t="s">
        <v>410</v>
      </c>
      <c r="F676" s="128">
        <f>F677+F678</f>
        <v>8245.6</v>
      </c>
      <c r="G676" s="128">
        <f>G677+G678</f>
        <v>7765</v>
      </c>
    </row>
    <row r="677" spans="1:7" x14ac:dyDescent="0.2">
      <c r="A677" s="126" t="s">
        <v>105</v>
      </c>
      <c r="B677" s="127" t="s">
        <v>520</v>
      </c>
      <c r="C677" s="127" t="s">
        <v>488</v>
      </c>
      <c r="D677" s="127" t="s">
        <v>293</v>
      </c>
      <c r="E677" s="127" t="s">
        <v>428</v>
      </c>
      <c r="F677" s="128">
        <v>7940.05</v>
      </c>
      <c r="G677" s="128">
        <v>7538.2</v>
      </c>
    </row>
    <row r="678" spans="1:7" x14ac:dyDescent="0.2">
      <c r="A678" s="126" t="s">
        <v>521</v>
      </c>
      <c r="B678" s="127" t="s">
        <v>520</v>
      </c>
      <c r="C678" s="127" t="s">
        <v>488</v>
      </c>
      <c r="D678" s="127" t="s">
        <v>293</v>
      </c>
      <c r="E678" s="127" t="s">
        <v>522</v>
      </c>
      <c r="F678" s="128">
        <v>305.55</v>
      </c>
      <c r="G678" s="128">
        <v>226.8</v>
      </c>
    </row>
    <row r="679" spans="1:7" ht="24" x14ac:dyDescent="0.2">
      <c r="A679" s="166" t="s">
        <v>180</v>
      </c>
      <c r="B679" s="146" t="s">
        <v>520</v>
      </c>
      <c r="C679" s="146" t="s">
        <v>488</v>
      </c>
      <c r="D679" s="146" t="s">
        <v>702</v>
      </c>
      <c r="E679" s="146"/>
      <c r="F679" s="151">
        <f>F680</f>
        <v>640</v>
      </c>
      <c r="G679" s="151">
        <f>G680</f>
        <v>640</v>
      </c>
    </row>
    <row r="680" spans="1:7" x14ac:dyDescent="0.2">
      <c r="A680" s="126" t="s">
        <v>95</v>
      </c>
      <c r="B680" s="127" t="s">
        <v>520</v>
      </c>
      <c r="C680" s="127" t="s">
        <v>488</v>
      </c>
      <c r="D680" s="127" t="s">
        <v>702</v>
      </c>
      <c r="E680" s="127" t="s">
        <v>94</v>
      </c>
      <c r="F680" s="128">
        <f>F681</f>
        <v>640</v>
      </c>
      <c r="G680" s="128">
        <f>G681</f>
        <v>640</v>
      </c>
    </row>
    <row r="681" spans="1:7" x14ac:dyDescent="0.2">
      <c r="A681" s="126" t="s">
        <v>96</v>
      </c>
      <c r="B681" s="127" t="s">
        <v>520</v>
      </c>
      <c r="C681" s="127" t="s">
        <v>488</v>
      </c>
      <c r="D681" s="127" t="s">
        <v>702</v>
      </c>
      <c r="E681" s="127" t="s">
        <v>97</v>
      </c>
      <c r="F681" s="128">
        <v>640</v>
      </c>
      <c r="G681" s="128">
        <v>640</v>
      </c>
    </row>
    <row r="682" spans="1:7" x14ac:dyDescent="0.2">
      <c r="A682" s="131" t="s">
        <v>458</v>
      </c>
      <c r="B682" s="132" t="s">
        <v>520</v>
      </c>
      <c r="C682" s="132" t="s">
        <v>488</v>
      </c>
      <c r="D682" s="132" t="s">
        <v>216</v>
      </c>
      <c r="E682" s="118"/>
      <c r="F682" s="133">
        <f>F683</f>
        <v>13000</v>
      </c>
      <c r="G682" s="133">
        <f>G683</f>
        <v>15864.3</v>
      </c>
    </row>
    <row r="683" spans="1:7" x14ac:dyDescent="0.2">
      <c r="A683" s="117" t="s">
        <v>306</v>
      </c>
      <c r="B683" s="118" t="s">
        <v>520</v>
      </c>
      <c r="C683" s="118" t="s">
        <v>488</v>
      </c>
      <c r="D683" s="118" t="s">
        <v>217</v>
      </c>
      <c r="E683" s="118"/>
      <c r="F683" s="119">
        <f>F684+F687</f>
        <v>13000</v>
      </c>
      <c r="G683" s="119">
        <f>G684+G687</f>
        <v>15864.3</v>
      </c>
    </row>
    <row r="684" spans="1:7" x14ac:dyDescent="0.2">
      <c r="A684" s="117" t="s">
        <v>462</v>
      </c>
      <c r="B684" s="118" t="s">
        <v>520</v>
      </c>
      <c r="C684" s="118" t="s">
        <v>488</v>
      </c>
      <c r="D684" s="163" t="s">
        <v>501</v>
      </c>
      <c r="E684" s="118"/>
      <c r="F684" s="119">
        <f>F685</f>
        <v>3000</v>
      </c>
      <c r="G684" s="119">
        <f>G685</f>
        <v>3000</v>
      </c>
    </row>
    <row r="685" spans="1:7" x14ac:dyDescent="0.2">
      <c r="A685" s="126" t="s">
        <v>95</v>
      </c>
      <c r="B685" s="127" t="s">
        <v>520</v>
      </c>
      <c r="C685" s="127" t="s">
        <v>488</v>
      </c>
      <c r="D685" s="164" t="s">
        <v>501</v>
      </c>
      <c r="E685" s="127" t="s">
        <v>94</v>
      </c>
      <c r="F685" s="128">
        <f>F686</f>
        <v>3000</v>
      </c>
      <c r="G685" s="128">
        <f>G686</f>
        <v>3000</v>
      </c>
    </row>
    <row r="686" spans="1:7" x14ac:dyDescent="0.2">
      <c r="A686" s="126" t="s">
        <v>96</v>
      </c>
      <c r="B686" s="127" t="s">
        <v>520</v>
      </c>
      <c r="C686" s="127" t="s">
        <v>488</v>
      </c>
      <c r="D686" s="164" t="s">
        <v>501</v>
      </c>
      <c r="E686" s="127" t="s">
        <v>97</v>
      </c>
      <c r="F686" s="128">
        <v>3000</v>
      </c>
      <c r="G686" s="128">
        <v>3000</v>
      </c>
    </row>
    <row r="687" spans="1:7" ht="24" x14ac:dyDescent="0.2">
      <c r="A687" s="117" t="s">
        <v>583</v>
      </c>
      <c r="B687" s="118" t="s">
        <v>520</v>
      </c>
      <c r="C687" s="118" t="s">
        <v>488</v>
      </c>
      <c r="D687" s="118" t="s">
        <v>505</v>
      </c>
      <c r="E687" s="118"/>
      <c r="F687" s="119">
        <f>F688</f>
        <v>10000</v>
      </c>
      <c r="G687" s="119">
        <f>G688</f>
        <v>12864.3</v>
      </c>
    </row>
    <row r="688" spans="1:7" x14ac:dyDescent="0.2">
      <c r="A688" s="126" t="s">
        <v>95</v>
      </c>
      <c r="B688" s="127" t="s">
        <v>520</v>
      </c>
      <c r="C688" s="127" t="s">
        <v>488</v>
      </c>
      <c r="D688" s="127" t="s">
        <v>505</v>
      </c>
      <c r="E688" s="127" t="s">
        <v>94</v>
      </c>
      <c r="F688" s="128">
        <f>F689</f>
        <v>10000</v>
      </c>
      <c r="G688" s="128">
        <f>G689</f>
        <v>12864.3</v>
      </c>
    </row>
    <row r="689" spans="1:7" x14ac:dyDescent="0.2">
      <c r="A689" s="126" t="s">
        <v>96</v>
      </c>
      <c r="B689" s="127" t="s">
        <v>520</v>
      </c>
      <c r="C689" s="127" t="s">
        <v>488</v>
      </c>
      <c r="D689" s="127" t="s">
        <v>505</v>
      </c>
      <c r="E689" s="127" t="s">
        <v>97</v>
      </c>
      <c r="F689" s="128">
        <v>10000</v>
      </c>
      <c r="G689" s="128">
        <v>12864.3</v>
      </c>
    </row>
    <row r="690" spans="1:7" x14ac:dyDescent="0.2">
      <c r="A690" s="117" t="s">
        <v>397</v>
      </c>
      <c r="B690" s="118" t="s">
        <v>520</v>
      </c>
      <c r="C690" s="118" t="s">
        <v>78</v>
      </c>
      <c r="D690" s="118"/>
      <c r="E690" s="118"/>
      <c r="F690" s="119">
        <f t="shared" ref="F690:G694" si="22">F691</f>
        <v>15480</v>
      </c>
      <c r="G690" s="119">
        <f t="shared" si="22"/>
        <v>14803.5</v>
      </c>
    </row>
    <row r="691" spans="1:7" ht="27" x14ac:dyDescent="0.2">
      <c r="A691" s="130" t="s">
        <v>703</v>
      </c>
      <c r="B691" s="121" t="s">
        <v>520</v>
      </c>
      <c r="C691" s="121" t="s">
        <v>78</v>
      </c>
      <c r="D691" s="121" t="s">
        <v>164</v>
      </c>
      <c r="E691" s="132"/>
      <c r="F691" s="122">
        <f t="shared" si="22"/>
        <v>15480</v>
      </c>
      <c r="G691" s="122">
        <f t="shared" si="22"/>
        <v>14803.5</v>
      </c>
    </row>
    <row r="692" spans="1:7" x14ac:dyDescent="0.2">
      <c r="A692" s="117" t="s">
        <v>291</v>
      </c>
      <c r="B692" s="118" t="s">
        <v>520</v>
      </c>
      <c r="C692" s="118" t="s">
        <v>78</v>
      </c>
      <c r="D692" s="118" t="s">
        <v>173</v>
      </c>
      <c r="E692" s="118"/>
      <c r="F692" s="119">
        <f t="shared" si="22"/>
        <v>15480</v>
      </c>
      <c r="G692" s="119">
        <f t="shared" si="22"/>
        <v>14803.5</v>
      </c>
    </row>
    <row r="693" spans="1:7" ht="48" x14ac:dyDescent="0.2">
      <c r="A693" s="182" t="s">
        <v>517</v>
      </c>
      <c r="B693" s="146" t="s">
        <v>520</v>
      </c>
      <c r="C693" s="146" t="s">
        <v>78</v>
      </c>
      <c r="D693" s="146" t="s">
        <v>292</v>
      </c>
      <c r="E693" s="146"/>
      <c r="F693" s="151">
        <f t="shared" si="22"/>
        <v>15480</v>
      </c>
      <c r="G693" s="151">
        <f t="shared" si="22"/>
        <v>14803.5</v>
      </c>
    </row>
    <row r="694" spans="1:7" x14ac:dyDescent="0.2">
      <c r="A694" s="126" t="s">
        <v>95</v>
      </c>
      <c r="B694" s="127" t="s">
        <v>520</v>
      </c>
      <c r="C694" s="127" t="s">
        <v>78</v>
      </c>
      <c r="D694" s="127" t="s">
        <v>292</v>
      </c>
      <c r="E694" s="127" t="s">
        <v>94</v>
      </c>
      <c r="F694" s="128">
        <f t="shared" si="22"/>
        <v>15480</v>
      </c>
      <c r="G694" s="128">
        <f t="shared" si="22"/>
        <v>14803.5</v>
      </c>
    </row>
    <row r="695" spans="1:7" x14ac:dyDescent="0.2">
      <c r="A695" s="126" t="s">
        <v>158</v>
      </c>
      <c r="B695" s="127" t="s">
        <v>520</v>
      </c>
      <c r="C695" s="127" t="s">
        <v>78</v>
      </c>
      <c r="D695" s="127" t="s">
        <v>292</v>
      </c>
      <c r="E695" s="127" t="s">
        <v>523</v>
      </c>
      <c r="F695" s="128">
        <v>15480</v>
      </c>
      <c r="G695" s="128">
        <v>14803.5</v>
      </c>
    </row>
    <row r="696" spans="1:7" ht="15.75" x14ac:dyDescent="0.2">
      <c r="A696" s="117" t="s">
        <v>400</v>
      </c>
      <c r="B696" s="118" t="s">
        <v>90</v>
      </c>
      <c r="C696" s="118" t="s">
        <v>77</v>
      </c>
      <c r="D696" s="123"/>
      <c r="E696" s="123"/>
      <c r="F696" s="119">
        <f>F697+F708+F716</f>
        <v>58196.3</v>
      </c>
      <c r="G696" s="119">
        <f>G697+G708+G716</f>
        <v>40196.300000000003</v>
      </c>
    </row>
    <row r="697" spans="1:7" ht="15.75" x14ac:dyDescent="0.2">
      <c r="A697" s="117" t="s">
        <v>63</v>
      </c>
      <c r="B697" s="118" t="s">
        <v>90</v>
      </c>
      <c r="C697" s="118" t="s">
        <v>76</v>
      </c>
      <c r="D697" s="123"/>
      <c r="E697" s="123"/>
      <c r="F697" s="119">
        <f t="shared" ref="F697:G701" si="23">F698</f>
        <v>34341.300000000003</v>
      </c>
      <c r="G697" s="119">
        <f t="shared" si="23"/>
        <v>34341.300000000003</v>
      </c>
    </row>
    <row r="698" spans="1:7" ht="27" x14ac:dyDescent="0.2">
      <c r="A698" s="130" t="s">
        <v>589</v>
      </c>
      <c r="B698" s="121" t="s">
        <v>90</v>
      </c>
      <c r="C698" s="121" t="s">
        <v>76</v>
      </c>
      <c r="D698" s="121" t="s">
        <v>52</v>
      </c>
      <c r="E698" s="121"/>
      <c r="F698" s="122">
        <f>F699+F703</f>
        <v>34341.300000000003</v>
      </c>
      <c r="G698" s="122">
        <f>G699+G703</f>
        <v>34341.300000000003</v>
      </c>
    </row>
    <row r="699" spans="1:7" ht="24" x14ac:dyDescent="0.2">
      <c r="A699" s="117" t="s">
        <v>591</v>
      </c>
      <c r="B699" s="118" t="s">
        <v>90</v>
      </c>
      <c r="C699" s="118" t="s">
        <v>76</v>
      </c>
      <c r="D699" s="118" t="s">
        <v>66</v>
      </c>
      <c r="E699" s="123"/>
      <c r="F699" s="119">
        <f t="shared" si="23"/>
        <v>4000</v>
      </c>
      <c r="G699" s="119">
        <f t="shared" si="23"/>
        <v>4000</v>
      </c>
    </row>
    <row r="700" spans="1:7" ht="24" x14ac:dyDescent="0.2">
      <c r="A700" s="131" t="s">
        <v>356</v>
      </c>
      <c r="B700" s="132" t="s">
        <v>90</v>
      </c>
      <c r="C700" s="132" t="s">
        <v>76</v>
      </c>
      <c r="D700" s="132" t="s">
        <v>592</v>
      </c>
      <c r="E700" s="132"/>
      <c r="F700" s="133">
        <f t="shared" si="23"/>
        <v>4000</v>
      </c>
      <c r="G700" s="133">
        <f t="shared" si="23"/>
        <v>4000</v>
      </c>
    </row>
    <row r="701" spans="1:7" x14ac:dyDescent="0.2">
      <c r="A701" s="126" t="s">
        <v>604</v>
      </c>
      <c r="B701" s="127" t="s">
        <v>90</v>
      </c>
      <c r="C701" s="127" t="s">
        <v>76</v>
      </c>
      <c r="D701" s="127" t="s">
        <v>592</v>
      </c>
      <c r="E701" s="127" t="s">
        <v>84</v>
      </c>
      <c r="F701" s="128">
        <f t="shared" si="23"/>
        <v>4000</v>
      </c>
      <c r="G701" s="128">
        <f t="shared" si="23"/>
        <v>4000</v>
      </c>
    </row>
    <row r="702" spans="1:7" x14ac:dyDescent="0.2">
      <c r="A702" s="126" t="s">
        <v>85</v>
      </c>
      <c r="B702" s="127" t="s">
        <v>90</v>
      </c>
      <c r="C702" s="127" t="s">
        <v>76</v>
      </c>
      <c r="D702" s="127" t="s">
        <v>592</v>
      </c>
      <c r="E702" s="127" t="s">
        <v>86</v>
      </c>
      <c r="F702" s="128">
        <v>4000</v>
      </c>
      <c r="G702" s="128">
        <v>4000</v>
      </c>
    </row>
    <row r="703" spans="1:7" ht="24" x14ac:dyDescent="0.2">
      <c r="A703" s="148" t="s">
        <v>51</v>
      </c>
      <c r="B703" s="118" t="s">
        <v>90</v>
      </c>
      <c r="C703" s="118" t="s">
        <v>76</v>
      </c>
      <c r="D703" s="118" t="s">
        <v>53</v>
      </c>
      <c r="E703" s="118"/>
      <c r="F703" s="119">
        <f t="shared" ref="F703:G706" si="24">F704</f>
        <v>30341.3</v>
      </c>
      <c r="G703" s="141">
        <f t="shared" si="24"/>
        <v>30341.3</v>
      </c>
    </row>
    <row r="704" spans="1:7" ht="15" customHeight="1" x14ac:dyDescent="0.2">
      <c r="A704" s="148" t="s">
        <v>54</v>
      </c>
      <c r="B704" s="118" t="s">
        <v>90</v>
      </c>
      <c r="C704" s="118" t="s">
        <v>76</v>
      </c>
      <c r="D704" s="118" t="s">
        <v>593</v>
      </c>
      <c r="E704" s="118"/>
      <c r="F704" s="119">
        <f t="shared" si="24"/>
        <v>30341.3</v>
      </c>
      <c r="G704" s="141">
        <f t="shared" si="24"/>
        <v>30341.3</v>
      </c>
    </row>
    <row r="705" spans="1:7" ht="24" x14ac:dyDescent="0.2">
      <c r="A705" s="166" t="s">
        <v>311</v>
      </c>
      <c r="B705" s="146" t="s">
        <v>90</v>
      </c>
      <c r="C705" s="146" t="s">
        <v>76</v>
      </c>
      <c r="D705" s="146" t="s">
        <v>593</v>
      </c>
      <c r="E705" s="146"/>
      <c r="F705" s="151">
        <f t="shared" si="24"/>
        <v>30341.3</v>
      </c>
      <c r="G705" s="229">
        <f t="shared" si="24"/>
        <v>30341.3</v>
      </c>
    </row>
    <row r="706" spans="1:7" ht="24" x14ac:dyDescent="0.2">
      <c r="A706" s="126" t="s">
        <v>104</v>
      </c>
      <c r="B706" s="127" t="s">
        <v>90</v>
      </c>
      <c r="C706" s="127" t="s">
        <v>76</v>
      </c>
      <c r="D706" s="127" t="s">
        <v>593</v>
      </c>
      <c r="E706" s="127" t="s">
        <v>410</v>
      </c>
      <c r="F706" s="128">
        <f t="shared" si="24"/>
        <v>30341.3</v>
      </c>
      <c r="G706" s="142">
        <f t="shared" si="24"/>
        <v>30341.3</v>
      </c>
    </row>
    <row r="707" spans="1:7" x14ac:dyDescent="0.2">
      <c r="A707" s="126" t="s">
        <v>521</v>
      </c>
      <c r="B707" s="127" t="s">
        <v>90</v>
      </c>
      <c r="C707" s="127" t="s">
        <v>76</v>
      </c>
      <c r="D707" s="127" t="s">
        <v>593</v>
      </c>
      <c r="E707" s="127" t="s">
        <v>522</v>
      </c>
      <c r="F707" s="128">
        <f>25545.1+4796.2</f>
        <v>30341.3</v>
      </c>
      <c r="G707" s="142">
        <f>25545.1+4796.2</f>
        <v>30341.3</v>
      </c>
    </row>
    <row r="708" spans="1:7" ht="15.75" x14ac:dyDescent="0.2">
      <c r="A708" s="117" t="s">
        <v>824</v>
      </c>
      <c r="B708" s="118" t="s">
        <v>90</v>
      </c>
      <c r="C708" s="118" t="s">
        <v>496</v>
      </c>
      <c r="D708" s="123"/>
      <c r="E708" s="123"/>
      <c r="F708" s="141">
        <f>F709</f>
        <v>20000</v>
      </c>
      <c r="G708" s="141">
        <f>G709</f>
        <v>2000</v>
      </c>
    </row>
    <row r="709" spans="1:7" ht="27" x14ac:dyDescent="0.2">
      <c r="A709" s="130" t="s">
        <v>708</v>
      </c>
      <c r="B709" s="121" t="s">
        <v>90</v>
      </c>
      <c r="C709" s="121" t="s">
        <v>496</v>
      </c>
      <c r="D709" s="121" t="s">
        <v>274</v>
      </c>
      <c r="E709" s="121"/>
      <c r="F709" s="170">
        <f>F710+F713</f>
        <v>20000</v>
      </c>
      <c r="G709" s="170">
        <f>G710+G713</f>
        <v>2000</v>
      </c>
    </row>
    <row r="710" spans="1:7" x14ac:dyDescent="0.2">
      <c r="A710" s="117" t="s">
        <v>825</v>
      </c>
      <c r="B710" s="118" t="s">
        <v>90</v>
      </c>
      <c r="C710" s="118" t="s">
        <v>496</v>
      </c>
      <c r="D710" s="118" t="s">
        <v>826</v>
      </c>
      <c r="E710" s="118"/>
      <c r="F710" s="141">
        <f>F711</f>
        <v>20000</v>
      </c>
      <c r="G710" s="141">
        <f>G711</f>
        <v>0</v>
      </c>
    </row>
    <row r="711" spans="1:7" x14ac:dyDescent="0.2">
      <c r="A711" s="126" t="s">
        <v>228</v>
      </c>
      <c r="B711" s="145" t="s">
        <v>90</v>
      </c>
      <c r="C711" s="145" t="s">
        <v>496</v>
      </c>
      <c r="D711" s="127" t="s">
        <v>826</v>
      </c>
      <c r="E711" s="127" t="s">
        <v>437</v>
      </c>
      <c r="F711" s="142">
        <f>F712</f>
        <v>20000</v>
      </c>
      <c r="G711" s="142">
        <f>G712</f>
        <v>0</v>
      </c>
    </row>
    <row r="712" spans="1:7" x14ac:dyDescent="0.2">
      <c r="A712" s="126" t="s">
        <v>438</v>
      </c>
      <c r="B712" s="127" t="s">
        <v>90</v>
      </c>
      <c r="C712" s="127" t="s">
        <v>496</v>
      </c>
      <c r="D712" s="127" t="s">
        <v>826</v>
      </c>
      <c r="E712" s="127" t="s">
        <v>439</v>
      </c>
      <c r="F712" s="142">
        <v>20000</v>
      </c>
      <c r="G712" s="142">
        <v>0</v>
      </c>
    </row>
    <row r="713" spans="1:7" x14ac:dyDescent="0.2">
      <c r="A713" s="117" t="s">
        <v>137</v>
      </c>
      <c r="B713" s="118" t="s">
        <v>90</v>
      </c>
      <c r="C713" s="118" t="s">
        <v>496</v>
      </c>
      <c r="D713" s="118" t="s">
        <v>650</v>
      </c>
      <c r="E713" s="118"/>
      <c r="F713" s="141">
        <f>F714</f>
        <v>0</v>
      </c>
      <c r="G713" s="141">
        <f>G714</f>
        <v>2000</v>
      </c>
    </row>
    <row r="714" spans="1:7" x14ac:dyDescent="0.2">
      <c r="A714" s="126" t="s">
        <v>303</v>
      </c>
      <c r="B714" s="127" t="s">
        <v>90</v>
      </c>
      <c r="C714" s="127" t="s">
        <v>496</v>
      </c>
      <c r="D714" s="127" t="s">
        <v>650</v>
      </c>
      <c r="E714" s="127" t="s">
        <v>84</v>
      </c>
      <c r="F714" s="142">
        <f>F715</f>
        <v>0</v>
      </c>
      <c r="G714" s="142">
        <f>G715</f>
        <v>2000</v>
      </c>
    </row>
    <row r="715" spans="1:7" x14ac:dyDescent="0.2">
      <c r="A715" s="126" t="s">
        <v>85</v>
      </c>
      <c r="B715" s="127" t="s">
        <v>90</v>
      </c>
      <c r="C715" s="127" t="s">
        <v>496</v>
      </c>
      <c r="D715" s="127" t="s">
        <v>650</v>
      </c>
      <c r="E715" s="127" t="s">
        <v>86</v>
      </c>
      <c r="F715" s="142">
        <v>0</v>
      </c>
      <c r="G715" s="142">
        <v>2000</v>
      </c>
    </row>
    <row r="716" spans="1:7" x14ac:dyDescent="0.2">
      <c r="A716" s="117" t="s">
        <v>190</v>
      </c>
      <c r="B716" s="118" t="s">
        <v>90</v>
      </c>
      <c r="C716" s="118" t="s">
        <v>435</v>
      </c>
      <c r="D716" s="118"/>
      <c r="E716" s="118"/>
      <c r="F716" s="119">
        <f>F717</f>
        <v>3855</v>
      </c>
      <c r="G716" s="119">
        <f>G717</f>
        <v>3855</v>
      </c>
    </row>
    <row r="717" spans="1:7" ht="27" x14ac:dyDescent="0.2">
      <c r="A717" s="130" t="s">
        <v>589</v>
      </c>
      <c r="B717" s="121" t="s">
        <v>90</v>
      </c>
      <c r="C717" s="121" t="s">
        <v>435</v>
      </c>
      <c r="D717" s="121" t="s">
        <v>52</v>
      </c>
      <c r="E717" s="118"/>
      <c r="F717" s="122">
        <f>F718</f>
        <v>3855</v>
      </c>
      <c r="G717" s="122">
        <f>G718</f>
        <v>3855</v>
      </c>
    </row>
    <row r="718" spans="1:7" x14ac:dyDescent="0.2">
      <c r="A718" s="117" t="s">
        <v>67</v>
      </c>
      <c r="B718" s="118" t="s">
        <v>90</v>
      </c>
      <c r="C718" s="118" t="s">
        <v>435</v>
      </c>
      <c r="D718" s="118" t="s">
        <v>68</v>
      </c>
      <c r="E718" s="118"/>
      <c r="F718" s="119">
        <f>F719+F723</f>
        <v>3855</v>
      </c>
      <c r="G718" s="119">
        <f>G719+G723</f>
        <v>3855</v>
      </c>
    </row>
    <row r="719" spans="1:7" ht="24" x14ac:dyDescent="0.2">
      <c r="A719" s="117" t="s">
        <v>314</v>
      </c>
      <c r="B719" s="118" t="s">
        <v>90</v>
      </c>
      <c r="C719" s="118" t="s">
        <v>435</v>
      </c>
      <c r="D719" s="118" t="s">
        <v>69</v>
      </c>
      <c r="E719" s="118"/>
      <c r="F719" s="119">
        <f t="shared" ref="F719:G721" si="25">F720</f>
        <v>3770</v>
      </c>
      <c r="G719" s="119">
        <f t="shared" si="25"/>
        <v>3770</v>
      </c>
    </row>
    <row r="720" spans="1:7" x14ac:dyDescent="0.2">
      <c r="A720" s="152" t="s">
        <v>305</v>
      </c>
      <c r="B720" s="132" t="s">
        <v>90</v>
      </c>
      <c r="C720" s="132" t="s">
        <v>435</v>
      </c>
      <c r="D720" s="132" t="s">
        <v>69</v>
      </c>
      <c r="E720" s="132"/>
      <c r="F720" s="133">
        <f t="shared" si="25"/>
        <v>3770</v>
      </c>
      <c r="G720" s="133">
        <f t="shared" si="25"/>
        <v>3770</v>
      </c>
    </row>
    <row r="721" spans="1:7" ht="36" x14ac:dyDescent="0.2">
      <c r="A721" s="126" t="s">
        <v>79</v>
      </c>
      <c r="B721" s="127" t="s">
        <v>90</v>
      </c>
      <c r="C721" s="127" t="s">
        <v>435</v>
      </c>
      <c r="D721" s="127" t="s">
        <v>69</v>
      </c>
      <c r="E721" s="127" t="s">
        <v>80</v>
      </c>
      <c r="F721" s="128">
        <f t="shared" si="25"/>
        <v>3770</v>
      </c>
      <c r="G721" s="128">
        <f t="shared" si="25"/>
        <v>3770</v>
      </c>
    </row>
    <row r="722" spans="1:7" x14ac:dyDescent="0.2">
      <c r="A722" s="126" t="s">
        <v>81</v>
      </c>
      <c r="B722" s="127" t="s">
        <v>90</v>
      </c>
      <c r="C722" s="127" t="s">
        <v>435</v>
      </c>
      <c r="D722" s="127" t="s">
        <v>69</v>
      </c>
      <c r="E722" s="127" t="s">
        <v>82</v>
      </c>
      <c r="F722" s="128">
        <f>2830+20+850+10+60</f>
        <v>3770</v>
      </c>
      <c r="G722" s="128">
        <f>2830+20+850+10+60</f>
        <v>3770</v>
      </c>
    </row>
    <row r="723" spans="1:7" x14ac:dyDescent="0.2">
      <c r="A723" s="117" t="s">
        <v>83</v>
      </c>
      <c r="B723" s="118" t="s">
        <v>90</v>
      </c>
      <c r="C723" s="118" t="s">
        <v>435</v>
      </c>
      <c r="D723" s="118" t="s">
        <v>70</v>
      </c>
      <c r="E723" s="118"/>
      <c r="F723" s="119">
        <f>F724+F726</f>
        <v>85</v>
      </c>
      <c r="G723" s="119">
        <f>G724+G726</f>
        <v>85</v>
      </c>
    </row>
    <row r="724" spans="1:7" x14ac:dyDescent="0.2">
      <c r="A724" s="126" t="s">
        <v>604</v>
      </c>
      <c r="B724" s="127" t="s">
        <v>90</v>
      </c>
      <c r="C724" s="127" t="s">
        <v>435</v>
      </c>
      <c r="D724" s="127" t="s">
        <v>70</v>
      </c>
      <c r="E724" s="127" t="s">
        <v>84</v>
      </c>
      <c r="F724" s="128">
        <f>F725</f>
        <v>75</v>
      </c>
      <c r="G724" s="128">
        <f>G725</f>
        <v>75</v>
      </c>
    </row>
    <row r="725" spans="1:7" x14ac:dyDescent="0.2">
      <c r="A725" s="126" t="s">
        <v>85</v>
      </c>
      <c r="B725" s="127" t="s">
        <v>90</v>
      </c>
      <c r="C725" s="127" t="s">
        <v>435</v>
      </c>
      <c r="D725" s="127" t="s">
        <v>70</v>
      </c>
      <c r="E725" s="127" t="s">
        <v>86</v>
      </c>
      <c r="F725" s="128">
        <f>5+10+10+50</f>
        <v>75</v>
      </c>
      <c r="G725" s="128">
        <f>5+10+10+50</f>
        <v>75</v>
      </c>
    </row>
    <row r="726" spans="1:7" x14ac:dyDescent="0.2">
      <c r="A726" s="126" t="s">
        <v>87</v>
      </c>
      <c r="B726" s="127" t="s">
        <v>90</v>
      </c>
      <c r="C726" s="127" t="s">
        <v>435</v>
      </c>
      <c r="D726" s="127" t="s">
        <v>70</v>
      </c>
      <c r="E726" s="127" t="s">
        <v>88</v>
      </c>
      <c r="F726" s="128">
        <f>F727</f>
        <v>10</v>
      </c>
      <c r="G726" s="128">
        <f>G727</f>
        <v>10</v>
      </c>
    </row>
    <row r="727" spans="1:7" x14ac:dyDescent="0.2">
      <c r="A727" s="126" t="s">
        <v>519</v>
      </c>
      <c r="B727" s="127" t="s">
        <v>90</v>
      </c>
      <c r="C727" s="127" t="s">
        <v>435</v>
      </c>
      <c r="D727" s="127" t="s">
        <v>70</v>
      </c>
      <c r="E727" s="127" t="s">
        <v>89</v>
      </c>
      <c r="F727" s="128">
        <v>10</v>
      </c>
      <c r="G727" s="128">
        <v>10</v>
      </c>
    </row>
    <row r="728" spans="1:7" x14ac:dyDescent="0.2">
      <c r="A728" s="117" t="s">
        <v>401</v>
      </c>
      <c r="B728" s="118" t="s">
        <v>494</v>
      </c>
      <c r="C728" s="118" t="s">
        <v>77</v>
      </c>
      <c r="D728" s="118"/>
      <c r="E728" s="118"/>
      <c r="F728" s="119">
        <f>F729+F739</f>
        <v>9930</v>
      </c>
      <c r="G728" s="119">
        <f>G729+G739</f>
        <v>9930</v>
      </c>
    </row>
    <row r="729" spans="1:7" x14ac:dyDescent="0.2">
      <c r="A729" s="117" t="s">
        <v>389</v>
      </c>
      <c r="B729" s="118" t="s">
        <v>494</v>
      </c>
      <c r="C729" s="118" t="s">
        <v>76</v>
      </c>
      <c r="D729" s="118" t="s">
        <v>216</v>
      </c>
      <c r="E729" s="118"/>
      <c r="F729" s="119">
        <f t="shared" ref="F729:G731" si="26">F730</f>
        <v>3320</v>
      </c>
      <c r="G729" s="119">
        <f t="shared" si="26"/>
        <v>3320</v>
      </c>
    </row>
    <row r="730" spans="1:7" x14ac:dyDescent="0.2">
      <c r="A730" s="117" t="s">
        <v>108</v>
      </c>
      <c r="B730" s="118" t="s">
        <v>494</v>
      </c>
      <c r="C730" s="118" t="s">
        <v>76</v>
      </c>
      <c r="D730" s="118" t="s">
        <v>217</v>
      </c>
      <c r="E730" s="118"/>
      <c r="F730" s="119">
        <f t="shared" si="26"/>
        <v>3320</v>
      </c>
      <c r="G730" s="119">
        <f t="shared" si="26"/>
        <v>3320</v>
      </c>
    </row>
    <row r="731" spans="1:7" x14ac:dyDescent="0.2">
      <c r="A731" s="150" t="s">
        <v>490</v>
      </c>
      <c r="B731" s="146" t="s">
        <v>494</v>
      </c>
      <c r="C731" s="146" t="s">
        <v>76</v>
      </c>
      <c r="D731" s="146" t="s">
        <v>347</v>
      </c>
      <c r="E731" s="146"/>
      <c r="F731" s="151">
        <f t="shared" si="26"/>
        <v>3320</v>
      </c>
      <c r="G731" s="151">
        <f t="shared" si="26"/>
        <v>3320</v>
      </c>
    </row>
    <row r="732" spans="1:7" x14ac:dyDescent="0.2">
      <c r="A732" s="117" t="s">
        <v>46</v>
      </c>
      <c r="B732" s="118" t="s">
        <v>494</v>
      </c>
      <c r="C732" s="118" t="s">
        <v>76</v>
      </c>
      <c r="D732" s="118" t="s">
        <v>347</v>
      </c>
      <c r="E732" s="118"/>
      <c r="F732" s="119">
        <f>F733+F735+F737</f>
        <v>3320</v>
      </c>
      <c r="G732" s="119">
        <f>G733+G735+G737</f>
        <v>3320</v>
      </c>
    </row>
    <row r="733" spans="1:7" ht="36" x14ac:dyDescent="0.2">
      <c r="A733" s="126" t="s">
        <v>79</v>
      </c>
      <c r="B733" s="127" t="s">
        <v>494</v>
      </c>
      <c r="C733" s="127" t="s">
        <v>76</v>
      </c>
      <c r="D733" s="127" t="s">
        <v>347</v>
      </c>
      <c r="E733" s="127" t="s">
        <v>80</v>
      </c>
      <c r="F733" s="128">
        <f>F734</f>
        <v>3264</v>
      </c>
      <c r="G733" s="128">
        <f>G734</f>
        <v>3264</v>
      </c>
    </row>
    <row r="734" spans="1:7" x14ac:dyDescent="0.2">
      <c r="A734" s="126" t="s">
        <v>491</v>
      </c>
      <c r="B734" s="127" t="s">
        <v>494</v>
      </c>
      <c r="C734" s="127" t="s">
        <v>76</v>
      </c>
      <c r="D734" s="127" t="s">
        <v>347</v>
      </c>
      <c r="E734" s="127" t="s">
        <v>492</v>
      </c>
      <c r="F734" s="128">
        <f>2420+730+12+102</f>
        <v>3264</v>
      </c>
      <c r="G734" s="128">
        <f>2420+730+12+102</f>
        <v>3264</v>
      </c>
    </row>
    <row r="735" spans="1:7" x14ac:dyDescent="0.2">
      <c r="A735" s="126" t="s">
        <v>303</v>
      </c>
      <c r="B735" s="127" t="s">
        <v>494</v>
      </c>
      <c r="C735" s="127" t="s">
        <v>76</v>
      </c>
      <c r="D735" s="127" t="s">
        <v>347</v>
      </c>
      <c r="E735" s="127" t="s">
        <v>84</v>
      </c>
      <c r="F735" s="128">
        <f>F736</f>
        <v>50</v>
      </c>
      <c r="G735" s="128">
        <f>G736</f>
        <v>50</v>
      </c>
    </row>
    <row r="736" spans="1:7" x14ac:dyDescent="0.2">
      <c r="A736" s="126" t="s">
        <v>85</v>
      </c>
      <c r="B736" s="127" t="s">
        <v>494</v>
      </c>
      <c r="C736" s="127" t="s">
        <v>76</v>
      </c>
      <c r="D736" s="127" t="s">
        <v>347</v>
      </c>
      <c r="E736" s="127" t="s">
        <v>86</v>
      </c>
      <c r="F736" s="128">
        <v>50</v>
      </c>
      <c r="G736" s="128">
        <v>50</v>
      </c>
    </row>
    <row r="737" spans="1:7" x14ac:dyDescent="0.2">
      <c r="A737" s="126" t="s">
        <v>87</v>
      </c>
      <c r="B737" s="127" t="s">
        <v>494</v>
      </c>
      <c r="C737" s="127" t="s">
        <v>76</v>
      </c>
      <c r="D737" s="127" t="s">
        <v>347</v>
      </c>
      <c r="E737" s="127" t="s">
        <v>88</v>
      </c>
      <c r="F737" s="128">
        <f>F738</f>
        <v>6</v>
      </c>
      <c r="G737" s="128">
        <f>G738</f>
        <v>6</v>
      </c>
    </row>
    <row r="738" spans="1:7" x14ac:dyDescent="0.2">
      <c r="A738" s="126" t="s">
        <v>156</v>
      </c>
      <c r="B738" s="127" t="s">
        <v>494</v>
      </c>
      <c r="C738" s="127" t="s">
        <v>76</v>
      </c>
      <c r="D738" s="127" t="s">
        <v>347</v>
      </c>
      <c r="E738" s="127" t="s">
        <v>89</v>
      </c>
      <c r="F738" s="128">
        <v>6</v>
      </c>
      <c r="G738" s="128">
        <v>6</v>
      </c>
    </row>
    <row r="739" spans="1:7" ht="15.75" x14ac:dyDescent="0.2">
      <c r="A739" s="117" t="s">
        <v>390</v>
      </c>
      <c r="B739" s="118" t="s">
        <v>494</v>
      </c>
      <c r="C739" s="118" t="s">
        <v>496</v>
      </c>
      <c r="D739" s="118" t="s">
        <v>216</v>
      </c>
      <c r="E739" s="124"/>
      <c r="F739" s="119">
        <f t="shared" ref="F739:G742" si="27">F740</f>
        <v>6610</v>
      </c>
      <c r="G739" s="119">
        <f t="shared" si="27"/>
        <v>6610</v>
      </c>
    </row>
    <row r="740" spans="1:7" x14ac:dyDescent="0.2">
      <c r="A740" s="117" t="s">
        <v>108</v>
      </c>
      <c r="B740" s="118" t="s">
        <v>494</v>
      </c>
      <c r="C740" s="118" t="s">
        <v>496</v>
      </c>
      <c r="D740" s="118" t="s">
        <v>217</v>
      </c>
      <c r="E740" s="118"/>
      <c r="F740" s="119">
        <f t="shared" si="27"/>
        <v>6610</v>
      </c>
      <c r="G740" s="119">
        <f t="shared" si="27"/>
        <v>6610</v>
      </c>
    </row>
    <row r="741" spans="1:7" ht="24" x14ac:dyDescent="0.2">
      <c r="A741" s="117" t="s">
        <v>48</v>
      </c>
      <c r="B741" s="118" t="s">
        <v>494</v>
      </c>
      <c r="C741" s="118" t="s">
        <v>496</v>
      </c>
      <c r="D741" s="118" t="s">
        <v>586</v>
      </c>
      <c r="E741" s="118"/>
      <c r="F741" s="119">
        <f t="shared" si="27"/>
        <v>6610</v>
      </c>
      <c r="G741" s="119">
        <f t="shared" si="27"/>
        <v>6610</v>
      </c>
    </row>
    <row r="742" spans="1:7" ht="24" x14ac:dyDescent="0.2">
      <c r="A742" s="126" t="s">
        <v>104</v>
      </c>
      <c r="B742" s="127" t="s">
        <v>494</v>
      </c>
      <c r="C742" s="127" t="s">
        <v>496</v>
      </c>
      <c r="D742" s="127" t="s">
        <v>586</v>
      </c>
      <c r="E742" s="127" t="s">
        <v>410</v>
      </c>
      <c r="F742" s="128">
        <f t="shared" si="27"/>
        <v>6610</v>
      </c>
      <c r="G742" s="128">
        <f t="shared" si="27"/>
        <v>6610</v>
      </c>
    </row>
    <row r="743" spans="1:7" x14ac:dyDescent="0.2">
      <c r="A743" s="126" t="s">
        <v>105</v>
      </c>
      <c r="B743" s="127" t="s">
        <v>494</v>
      </c>
      <c r="C743" s="127" t="s">
        <v>496</v>
      </c>
      <c r="D743" s="127" t="s">
        <v>586</v>
      </c>
      <c r="E743" s="127" t="s">
        <v>428</v>
      </c>
      <c r="F743" s="128">
        <v>6610</v>
      </c>
      <c r="G743" s="128">
        <v>6610</v>
      </c>
    </row>
    <row r="744" spans="1:7" x14ac:dyDescent="0.2">
      <c r="A744" s="117" t="s">
        <v>402</v>
      </c>
      <c r="B744" s="118" t="s">
        <v>93</v>
      </c>
      <c r="C744" s="118" t="s">
        <v>77</v>
      </c>
      <c r="D744" s="118"/>
      <c r="E744" s="118"/>
      <c r="F744" s="119">
        <f t="shared" ref="F744:G748" si="28">F745</f>
        <v>115000</v>
      </c>
      <c r="G744" s="119">
        <f t="shared" si="28"/>
        <v>115000</v>
      </c>
    </row>
    <row r="745" spans="1:7" x14ac:dyDescent="0.2">
      <c r="A745" s="117" t="s">
        <v>306</v>
      </c>
      <c r="B745" s="118" t="s">
        <v>93</v>
      </c>
      <c r="C745" s="118" t="s">
        <v>76</v>
      </c>
      <c r="D745" s="149" t="s">
        <v>217</v>
      </c>
      <c r="E745" s="118"/>
      <c r="F745" s="119">
        <f t="shared" si="28"/>
        <v>115000</v>
      </c>
      <c r="G745" s="119">
        <f t="shared" si="28"/>
        <v>115000</v>
      </c>
    </row>
    <row r="746" spans="1:7" ht="15.75" x14ac:dyDescent="0.2">
      <c r="A746" s="117" t="s">
        <v>431</v>
      </c>
      <c r="B746" s="118" t="s">
        <v>93</v>
      </c>
      <c r="C746" s="118" t="s">
        <v>76</v>
      </c>
      <c r="D746" s="118" t="s">
        <v>688</v>
      </c>
      <c r="E746" s="124"/>
      <c r="F746" s="119">
        <f t="shared" si="28"/>
        <v>115000</v>
      </c>
      <c r="G746" s="119">
        <f t="shared" si="28"/>
        <v>115000</v>
      </c>
    </row>
    <row r="747" spans="1:7" x14ac:dyDescent="0.2">
      <c r="A747" s="150" t="s">
        <v>318</v>
      </c>
      <c r="B747" s="146" t="s">
        <v>93</v>
      </c>
      <c r="C747" s="146" t="s">
        <v>76</v>
      </c>
      <c r="D747" s="167" t="s">
        <v>688</v>
      </c>
      <c r="E747" s="146"/>
      <c r="F747" s="151">
        <f t="shared" si="28"/>
        <v>115000</v>
      </c>
      <c r="G747" s="151">
        <f t="shared" si="28"/>
        <v>115000</v>
      </c>
    </row>
    <row r="748" spans="1:7" ht="16.5" customHeight="1" x14ac:dyDescent="0.2">
      <c r="A748" s="126" t="s">
        <v>307</v>
      </c>
      <c r="B748" s="127" t="s">
        <v>93</v>
      </c>
      <c r="C748" s="127" t="s">
        <v>76</v>
      </c>
      <c r="D748" s="127" t="s">
        <v>688</v>
      </c>
      <c r="E748" s="127" t="s">
        <v>308</v>
      </c>
      <c r="F748" s="128">
        <f t="shared" si="28"/>
        <v>115000</v>
      </c>
      <c r="G748" s="128">
        <f t="shared" si="28"/>
        <v>115000</v>
      </c>
    </row>
    <row r="749" spans="1:7" x14ac:dyDescent="0.2">
      <c r="A749" s="126" t="s">
        <v>309</v>
      </c>
      <c r="B749" s="127" t="s">
        <v>93</v>
      </c>
      <c r="C749" s="127" t="s">
        <v>76</v>
      </c>
      <c r="D749" s="127" t="s">
        <v>688</v>
      </c>
      <c r="E749" s="127" t="s">
        <v>416</v>
      </c>
      <c r="F749" s="128">
        <v>115000</v>
      </c>
      <c r="G749" s="128">
        <v>115000</v>
      </c>
    </row>
    <row r="750" spans="1:7" x14ac:dyDescent="0.2">
      <c r="A750" s="318" t="s">
        <v>835</v>
      </c>
      <c r="B750" s="318"/>
      <c r="C750" s="318"/>
      <c r="D750" s="318"/>
      <c r="E750" s="318"/>
      <c r="F750" s="292">
        <v>62148.800000000003</v>
      </c>
      <c r="G750" s="292">
        <v>127541.4</v>
      </c>
    </row>
    <row r="751" spans="1:7" x14ac:dyDescent="0.2">
      <c r="A751" s="50"/>
      <c r="B751" s="9"/>
      <c r="C751" s="9"/>
      <c r="D751" s="9"/>
      <c r="E751" s="9"/>
    </row>
    <row r="752" spans="1:7" x14ac:dyDescent="0.2">
      <c r="A752" s="50"/>
      <c r="B752" s="9"/>
      <c r="C752" s="9"/>
      <c r="D752" s="9"/>
      <c r="E752" s="9"/>
    </row>
    <row r="753" spans="1:5" ht="34.5" customHeight="1" x14ac:dyDescent="0.2">
      <c r="A753" s="323"/>
      <c r="B753" s="323"/>
      <c r="C753" s="9"/>
      <c r="D753" s="9"/>
      <c r="E753" s="9"/>
    </row>
    <row r="754" spans="1:5" x14ac:dyDescent="0.2">
      <c r="A754" s="50"/>
      <c r="B754" s="9"/>
      <c r="C754" s="9"/>
      <c r="D754" s="9"/>
      <c r="E754" s="9"/>
    </row>
    <row r="755" spans="1:5" x14ac:dyDescent="0.2">
      <c r="A755" s="50"/>
      <c r="B755" s="9"/>
      <c r="C755" s="9"/>
      <c r="D755" s="9"/>
      <c r="E755" s="9"/>
    </row>
    <row r="756" spans="1:5" x14ac:dyDescent="0.2">
      <c r="A756" s="50"/>
      <c r="B756" s="9"/>
      <c r="C756" s="9"/>
      <c r="D756" s="9"/>
      <c r="E756" s="9"/>
    </row>
    <row r="757" spans="1:5" x14ac:dyDescent="0.2">
      <c r="A757" s="50"/>
      <c r="B757" s="9"/>
      <c r="C757" s="9"/>
      <c r="D757" s="9"/>
      <c r="E757" s="9"/>
    </row>
    <row r="758" spans="1:5" x14ac:dyDescent="0.2">
      <c r="A758" s="50"/>
      <c r="B758" s="9"/>
      <c r="C758" s="9"/>
      <c r="D758" s="9"/>
      <c r="E758" s="9"/>
    </row>
    <row r="759" spans="1:5" x14ac:dyDescent="0.2">
      <c r="A759" s="50"/>
      <c r="B759" s="9"/>
      <c r="C759" s="9"/>
      <c r="D759" s="9"/>
      <c r="E759" s="9"/>
    </row>
    <row r="760" spans="1:5" x14ac:dyDescent="0.2">
      <c r="A760" s="50"/>
      <c r="B760" s="9"/>
      <c r="C760" s="9"/>
      <c r="D760" s="9"/>
      <c r="E760" s="9"/>
    </row>
    <row r="761" spans="1:5" x14ac:dyDescent="0.2">
      <c r="A761" s="50"/>
      <c r="B761" s="9"/>
      <c r="C761" s="9"/>
      <c r="D761" s="9"/>
      <c r="E761" s="9"/>
    </row>
    <row r="762" spans="1:5" x14ac:dyDescent="0.2">
      <c r="A762" s="50"/>
      <c r="B762" s="9"/>
      <c r="C762" s="9"/>
      <c r="D762" s="9"/>
      <c r="E762" s="9"/>
    </row>
    <row r="763" spans="1:5" x14ac:dyDescent="0.2">
      <c r="A763" s="50"/>
      <c r="B763" s="9"/>
      <c r="C763" s="9"/>
      <c r="D763" s="9"/>
      <c r="E763" s="9"/>
    </row>
    <row r="764" spans="1:5" x14ac:dyDescent="0.2">
      <c r="A764" s="50"/>
      <c r="B764" s="9"/>
      <c r="C764" s="9"/>
      <c r="D764" s="9"/>
      <c r="E764" s="9"/>
    </row>
    <row r="765" spans="1:5" x14ac:dyDescent="0.2">
      <c r="A765" s="50"/>
      <c r="B765" s="9"/>
      <c r="C765" s="9"/>
      <c r="D765" s="9"/>
      <c r="E765" s="9"/>
    </row>
    <row r="766" spans="1:5" x14ac:dyDescent="0.2">
      <c r="A766" s="50"/>
      <c r="B766" s="9"/>
      <c r="C766" s="9"/>
      <c r="D766" s="9"/>
      <c r="E766" s="9"/>
    </row>
    <row r="767" spans="1:5" x14ac:dyDescent="0.2">
      <c r="A767" s="50"/>
      <c r="B767" s="9"/>
      <c r="C767" s="9"/>
      <c r="D767" s="9"/>
      <c r="E767" s="9"/>
    </row>
    <row r="768" spans="1:5" x14ac:dyDescent="0.2">
      <c r="A768" s="50"/>
      <c r="B768" s="9"/>
      <c r="C768" s="9"/>
      <c r="D768" s="9"/>
      <c r="E768" s="9"/>
    </row>
    <row r="769" spans="1:5" x14ac:dyDescent="0.2">
      <c r="A769" s="50"/>
      <c r="B769" s="9"/>
      <c r="C769" s="9"/>
      <c r="D769" s="9"/>
      <c r="E769" s="9"/>
    </row>
  </sheetData>
  <autoFilter ref="A19:G750"/>
  <mergeCells count="16">
    <mergeCell ref="A6:G6"/>
    <mergeCell ref="A1:G1"/>
    <mergeCell ref="A2:G2"/>
    <mergeCell ref="A3:G3"/>
    <mergeCell ref="A4:G4"/>
    <mergeCell ref="A5:G5"/>
    <mergeCell ref="A16:G16"/>
    <mergeCell ref="A18:G18"/>
    <mergeCell ref="A750:E750"/>
    <mergeCell ref="A753:B753"/>
    <mergeCell ref="A7:G7"/>
    <mergeCell ref="A9:G9"/>
    <mergeCell ref="A10:G10"/>
    <mergeCell ref="A11:G11"/>
    <mergeCell ref="A12:G12"/>
    <mergeCell ref="A13:G1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50"/>
  </sheetPr>
  <dimension ref="A1:H1049"/>
  <sheetViews>
    <sheetView view="pageBreakPreview" topLeftCell="A979" zoomScale="140" zoomScaleNormal="120" zoomScaleSheetLayoutView="140" workbookViewId="0">
      <selection activeCell="A11" sqref="A11:H11"/>
    </sheetView>
  </sheetViews>
  <sheetFormatPr defaultRowHeight="12.75" x14ac:dyDescent="0.2"/>
  <cols>
    <col min="1" max="1" width="80" style="8" customWidth="1"/>
    <col min="2" max="2" width="13.28515625" style="8" customWidth="1"/>
    <col min="3" max="3" width="8.7109375" style="9" customWidth="1"/>
    <col min="4" max="4" width="8" style="9" customWidth="1"/>
    <col min="5" max="5" width="7.5703125" style="9" customWidth="1"/>
    <col min="6" max="7" width="14.7109375" hidden="1" customWidth="1"/>
    <col min="8" max="8" width="14.7109375" customWidth="1"/>
  </cols>
  <sheetData>
    <row r="1" spans="1:8" ht="15" customHeight="1" x14ac:dyDescent="0.25">
      <c r="A1" s="314" t="s">
        <v>784</v>
      </c>
      <c r="B1" s="314"/>
      <c r="C1" s="314"/>
      <c r="D1" s="314"/>
      <c r="E1" s="314"/>
      <c r="F1" s="314"/>
      <c r="G1" s="314"/>
      <c r="H1" s="314"/>
    </row>
    <row r="2" spans="1:8" ht="15" customHeight="1" x14ac:dyDescent="0.25">
      <c r="A2" s="314" t="s">
        <v>848</v>
      </c>
      <c r="B2" s="314"/>
      <c r="C2" s="314"/>
      <c r="D2" s="314"/>
      <c r="E2" s="314"/>
      <c r="F2" s="314"/>
      <c r="G2" s="314"/>
      <c r="H2" s="314"/>
    </row>
    <row r="3" spans="1:8" ht="15" customHeight="1" x14ac:dyDescent="0.25">
      <c r="A3" s="314" t="s">
        <v>847</v>
      </c>
      <c r="B3" s="314"/>
      <c r="C3" s="314"/>
      <c r="D3" s="314"/>
      <c r="E3" s="314"/>
      <c r="F3" s="314"/>
      <c r="G3" s="314"/>
      <c r="H3" s="314"/>
    </row>
    <row r="4" spans="1:8" ht="15" customHeight="1" x14ac:dyDescent="0.25">
      <c r="A4" s="314" t="s">
        <v>726</v>
      </c>
      <c r="B4" s="314"/>
      <c r="C4" s="314"/>
      <c r="D4" s="314"/>
      <c r="E4" s="314"/>
      <c r="F4" s="314"/>
      <c r="G4" s="314"/>
      <c r="H4" s="314"/>
    </row>
    <row r="5" spans="1:8" ht="15" customHeight="1" x14ac:dyDescent="0.25">
      <c r="A5" s="314" t="s">
        <v>727</v>
      </c>
      <c r="B5" s="314"/>
      <c r="C5" s="314"/>
      <c r="D5" s="314"/>
      <c r="E5" s="314"/>
      <c r="F5" s="314"/>
      <c r="G5" s="314"/>
      <c r="H5" s="314"/>
    </row>
    <row r="6" spans="1:8" ht="15" customHeight="1" x14ac:dyDescent="0.25">
      <c r="A6" s="314" t="s">
        <v>730</v>
      </c>
      <c r="B6" s="314"/>
      <c r="C6" s="314"/>
      <c r="D6" s="314"/>
      <c r="E6" s="314"/>
      <c r="F6" s="314"/>
      <c r="G6" s="314"/>
      <c r="H6" s="314"/>
    </row>
    <row r="7" spans="1:8" ht="15" customHeight="1" x14ac:dyDescent="0.25">
      <c r="A7" s="314" t="s">
        <v>729</v>
      </c>
      <c r="B7" s="314"/>
      <c r="C7" s="314"/>
      <c r="D7" s="314"/>
      <c r="E7" s="314"/>
      <c r="F7" s="314"/>
      <c r="G7" s="314"/>
      <c r="H7" s="314"/>
    </row>
    <row r="10" spans="1:8" ht="15" x14ac:dyDescent="0.25">
      <c r="A10" s="305" t="s">
        <v>785</v>
      </c>
      <c r="B10" s="305"/>
      <c r="C10" s="305"/>
      <c r="D10" s="305"/>
      <c r="E10" s="305"/>
      <c r="F10" s="305"/>
      <c r="G10" s="305"/>
      <c r="H10" s="305"/>
    </row>
    <row r="11" spans="1:8" ht="15" x14ac:dyDescent="0.25">
      <c r="A11" s="305" t="s">
        <v>849</v>
      </c>
      <c r="B11" s="305"/>
      <c r="C11" s="305"/>
      <c r="D11" s="305"/>
      <c r="E11" s="305"/>
      <c r="F11" s="305"/>
      <c r="G11" s="305"/>
      <c r="H11" s="305"/>
    </row>
    <row r="12" spans="1:8" ht="15" x14ac:dyDescent="0.25">
      <c r="A12" s="305" t="s">
        <v>725</v>
      </c>
      <c r="B12" s="305"/>
      <c r="C12" s="305"/>
      <c r="D12" s="305"/>
      <c r="E12" s="305"/>
      <c r="F12" s="305"/>
      <c r="G12" s="305"/>
      <c r="H12" s="305"/>
    </row>
    <row r="13" spans="1:8" ht="15" x14ac:dyDescent="0.25">
      <c r="A13" s="305" t="s">
        <v>110</v>
      </c>
      <c r="B13" s="305"/>
      <c r="C13" s="305"/>
      <c r="D13" s="305"/>
      <c r="E13" s="305"/>
      <c r="F13" s="305"/>
      <c r="G13" s="305"/>
      <c r="H13" s="305"/>
    </row>
    <row r="14" spans="1:8" ht="15" x14ac:dyDescent="0.25">
      <c r="A14" s="305" t="s">
        <v>537</v>
      </c>
      <c r="B14" s="305"/>
      <c r="C14" s="305"/>
      <c r="D14" s="305"/>
      <c r="E14" s="305"/>
      <c r="F14" s="305"/>
      <c r="G14" s="305"/>
      <c r="H14" s="305"/>
    </row>
    <row r="17" spans="1:8" ht="12.75" customHeight="1" x14ac:dyDescent="0.2">
      <c r="A17" s="325" t="s">
        <v>417</v>
      </c>
      <c r="B17" s="325"/>
      <c r="C17" s="325"/>
      <c r="D17" s="325"/>
      <c r="E17" s="325"/>
      <c r="F17" s="325"/>
      <c r="G17" s="325"/>
      <c r="H17" s="325"/>
    </row>
    <row r="18" spans="1:8" x14ac:dyDescent="0.2">
      <c r="A18" s="325"/>
      <c r="B18" s="325"/>
      <c r="C18" s="325"/>
      <c r="D18" s="325"/>
      <c r="E18" s="325"/>
      <c r="F18" s="325"/>
      <c r="G18" s="325"/>
      <c r="H18" s="325"/>
    </row>
    <row r="19" spans="1:8" ht="14.25" x14ac:dyDescent="0.2">
      <c r="A19" s="326" t="s">
        <v>707</v>
      </c>
      <c r="B19" s="326"/>
      <c r="C19" s="326"/>
      <c r="D19" s="326"/>
      <c r="E19" s="326"/>
      <c r="F19" s="326"/>
      <c r="G19" s="326"/>
      <c r="H19" s="326"/>
    </row>
    <row r="20" spans="1:8" x14ac:dyDescent="0.2">
      <c r="A20" s="324" t="s">
        <v>475</v>
      </c>
      <c r="B20" s="324"/>
      <c r="C20" s="324"/>
      <c r="D20" s="324"/>
      <c r="E20" s="324"/>
      <c r="F20" s="324"/>
      <c r="G20" s="324"/>
      <c r="H20" s="324"/>
    </row>
    <row r="21" spans="1:8" ht="38.25" x14ac:dyDescent="0.2">
      <c r="A21" s="10" t="s">
        <v>111</v>
      </c>
      <c r="B21" s="11" t="s">
        <v>441</v>
      </c>
      <c r="C21" s="11" t="s">
        <v>33</v>
      </c>
      <c r="D21" s="11" t="s">
        <v>32</v>
      </c>
      <c r="E21" s="11" t="s">
        <v>113</v>
      </c>
      <c r="F21" s="58" t="s">
        <v>162</v>
      </c>
      <c r="G21" s="58" t="s">
        <v>316</v>
      </c>
      <c r="H21" s="58" t="s">
        <v>162</v>
      </c>
    </row>
    <row r="22" spans="1:8" s="12" customFormat="1" ht="15.75" x14ac:dyDescent="0.2">
      <c r="A22" s="62" t="s">
        <v>442</v>
      </c>
      <c r="B22" s="63"/>
      <c r="C22" s="106"/>
      <c r="D22" s="106"/>
      <c r="E22" s="64"/>
      <c r="F22" s="214" t="e">
        <f>F23+F77+F83+F161+F250+F276+F283+F397+F493+F613+F715+F749+F756+F767</f>
        <v>#REF!</v>
      </c>
      <c r="G22" s="221" t="e">
        <f>H22-F22</f>
        <v>#REF!</v>
      </c>
      <c r="H22" s="214">
        <f>H23+H77+H83+H161+H250+H276+H283+H397+H493+H613+H715+H749+H756+H767</f>
        <v>5718969.6722500008</v>
      </c>
    </row>
    <row r="23" spans="1:8" s="105" customFormat="1" ht="27" x14ac:dyDescent="0.2">
      <c r="A23" s="138" t="s">
        <v>549</v>
      </c>
      <c r="B23" s="194" t="s">
        <v>220</v>
      </c>
      <c r="C23" s="139"/>
      <c r="D23" s="139"/>
      <c r="E23" s="195"/>
      <c r="F23" s="196">
        <f>F24+F35+F66</f>
        <v>38642.9</v>
      </c>
      <c r="G23" s="222">
        <f>H23-F23</f>
        <v>0</v>
      </c>
      <c r="H23" s="196">
        <f>H24+H35+H66</f>
        <v>38642.9</v>
      </c>
    </row>
    <row r="24" spans="1:8" s="105" customFormat="1" ht="26.25" customHeight="1" x14ac:dyDescent="0.2">
      <c r="A24" s="155" t="s">
        <v>550</v>
      </c>
      <c r="B24" s="156" t="s">
        <v>178</v>
      </c>
      <c r="C24" s="121"/>
      <c r="D24" s="121"/>
      <c r="E24" s="154"/>
      <c r="F24" s="122">
        <f>F25+F30</f>
        <v>25382</v>
      </c>
      <c r="G24" s="170">
        <f>H24-F24</f>
        <v>0</v>
      </c>
      <c r="H24" s="122">
        <f>H25+H30</f>
        <v>25382</v>
      </c>
    </row>
    <row r="25" spans="1:8" s="105" customFormat="1" ht="24" x14ac:dyDescent="0.2">
      <c r="A25" s="117" t="s">
        <v>551</v>
      </c>
      <c r="B25" s="149" t="s">
        <v>130</v>
      </c>
      <c r="C25" s="118"/>
      <c r="D25" s="118"/>
      <c r="E25" s="157"/>
      <c r="F25" s="141">
        <f>F26</f>
        <v>7140</v>
      </c>
      <c r="G25" s="170">
        <f t="shared" ref="G25:G75" si="0">H25-F25</f>
        <v>0</v>
      </c>
      <c r="H25" s="141">
        <f>H26</f>
        <v>7140</v>
      </c>
    </row>
    <row r="26" spans="1:8" s="105" customFormat="1" ht="13.5" x14ac:dyDescent="0.2">
      <c r="A26" s="65" t="s">
        <v>115</v>
      </c>
      <c r="B26" s="149" t="s">
        <v>130</v>
      </c>
      <c r="C26" s="118" t="s">
        <v>76</v>
      </c>
      <c r="D26" s="118"/>
      <c r="E26" s="157"/>
      <c r="F26" s="141">
        <f>F27</f>
        <v>7140</v>
      </c>
      <c r="G26" s="170">
        <f t="shared" si="0"/>
        <v>0</v>
      </c>
      <c r="H26" s="141">
        <f>H27</f>
        <v>7140</v>
      </c>
    </row>
    <row r="27" spans="1:8" s="105" customFormat="1" ht="13.5" x14ac:dyDescent="0.2">
      <c r="A27" s="65" t="s">
        <v>430</v>
      </c>
      <c r="B27" s="149" t="s">
        <v>130</v>
      </c>
      <c r="C27" s="118" t="s">
        <v>76</v>
      </c>
      <c r="D27" s="118" t="s">
        <v>93</v>
      </c>
      <c r="E27" s="157"/>
      <c r="F27" s="141">
        <f>F28</f>
        <v>7140</v>
      </c>
      <c r="G27" s="170">
        <f t="shared" si="0"/>
        <v>0</v>
      </c>
      <c r="H27" s="141">
        <f>H28</f>
        <v>7140</v>
      </c>
    </row>
    <row r="28" spans="1:8" s="105" customFormat="1" ht="13.5" x14ac:dyDescent="0.2">
      <c r="A28" s="126" t="s">
        <v>303</v>
      </c>
      <c r="B28" s="137" t="s">
        <v>130</v>
      </c>
      <c r="C28" s="127" t="s">
        <v>76</v>
      </c>
      <c r="D28" s="127" t="s">
        <v>93</v>
      </c>
      <c r="E28" s="144">
        <v>200</v>
      </c>
      <c r="F28" s="142">
        <f>F29</f>
        <v>7140</v>
      </c>
      <c r="G28" s="170">
        <f t="shared" si="0"/>
        <v>0</v>
      </c>
      <c r="H28" s="142">
        <f>H29</f>
        <v>7140</v>
      </c>
    </row>
    <row r="29" spans="1:8" s="105" customFormat="1" ht="13.5" x14ac:dyDescent="0.2">
      <c r="A29" s="126" t="s">
        <v>85</v>
      </c>
      <c r="B29" s="137" t="s">
        <v>130</v>
      </c>
      <c r="C29" s="127" t="s">
        <v>76</v>
      </c>
      <c r="D29" s="127" t="s">
        <v>93</v>
      </c>
      <c r="E29" s="144">
        <v>240</v>
      </c>
      <c r="F29" s="142">
        <v>7140</v>
      </c>
      <c r="G29" s="170">
        <f t="shared" si="0"/>
        <v>0</v>
      </c>
      <c r="H29" s="142">
        <v>7140</v>
      </c>
    </row>
    <row r="30" spans="1:8" s="105" customFormat="1" ht="24" x14ac:dyDescent="0.2">
      <c r="A30" s="117" t="s">
        <v>552</v>
      </c>
      <c r="B30" s="149" t="s">
        <v>553</v>
      </c>
      <c r="C30" s="118"/>
      <c r="D30" s="118"/>
      <c r="E30" s="157"/>
      <c r="F30" s="141">
        <f>F31</f>
        <v>18242</v>
      </c>
      <c r="G30" s="170">
        <f t="shared" si="0"/>
        <v>0</v>
      </c>
      <c r="H30" s="141">
        <f>H31</f>
        <v>18242</v>
      </c>
    </row>
    <row r="31" spans="1:8" s="105" customFormat="1" ht="13.5" x14ac:dyDescent="0.2">
      <c r="A31" s="65" t="s">
        <v>115</v>
      </c>
      <c r="B31" s="149" t="s">
        <v>553</v>
      </c>
      <c r="C31" s="118" t="s">
        <v>76</v>
      </c>
      <c r="D31" s="118"/>
      <c r="E31" s="157"/>
      <c r="F31" s="141">
        <f>F32</f>
        <v>18242</v>
      </c>
      <c r="G31" s="170">
        <f t="shared" si="0"/>
        <v>0</v>
      </c>
      <c r="H31" s="141">
        <f>H32</f>
        <v>18242</v>
      </c>
    </row>
    <row r="32" spans="1:8" s="105" customFormat="1" ht="13.5" x14ac:dyDescent="0.2">
      <c r="A32" s="65" t="s">
        <v>430</v>
      </c>
      <c r="B32" s="149" t="s">
        <v>553</v>
      </c>
      <c r="C32" s="118" t="s">
        <v>76</v>
      </c>
      <c r="D32" s="118" t="s">
        <v>93</v>
      </c>
      <c r="E32" s="157"/>
      <c r="F32" s="141">
        <f>F33</f>
        <v>18242</v>
      </c>
      <c r="G32" s="170">
        <f t="shared" si="0"/>
        <v>0</v>
      </c>
      <c r="H32" s="141">
        <f>H33</f>
        <v>18242</v>
      </c>
    </row>
    <row r="33" spans="1:8" s="105" customFormat="1" ht="13.5" x14ac:dyDescent="0.2">
      <c r="A33" s="126" t="s">
        <v>303</v>
      </c>
      <c r="B33" s="137" t="s">
        <v>553</v>
      </c>
      <c r="C33" s="127" t="s">
        <v>76</v>
      </c>
      <c r="D33" s="127" t="s">
        <v>93</v>
      </c>
      <c r="E33" s="144">
        <v>200</v>
      </c>
      <c r="F33" s="142">
        <f>F34</f>
        <v>18242</v>
      </c>
      <c r="G33" s="170">
        <f t="shared" si="0"/>
        <v>0</v>
      </c>
      <c r="H33" s="142">
        <f>H34</f>
        <v>18242</v>
      </c>
    </row>
    <row r="34" spans="1:8" s="105" customFormat="1" ht="13.5" x14ac:dyDescent="0.2">
      <c r="A34" s="126" t="s">
        <v>85</v>
      </c>
      <c r="B34" s="137" t="s">
        <v>553</v>
      </c>
      <c r="C34" s="127" t="s">
        <v>76</v>
      </c>
      <c r="D34" s="127" t="s">
        <v>93</v>
      </c>
      <c r="E34" s="144">
        <v>240</v>
      </c>
      <c r="F34" s="142">
        <v>18242</v>
      </c>
      <c r="G34" s="170">
        <f t="shared" si="0"/>
        <v>0</v>
      </c>
      <c r="H34" s="142">
        <v>18242</v>
      </c>
    </row>
    <row r="35" spans="1:8" s="105" customFormat="1" ht="27" x14ac:dyDescent="0.2">
      <c r="A35" s="155" t="s">
        <v>58</v>
      </c>
      <c r="B35" s="156" t="s">
        <v>253</v>
      </c>
      <c r="C35" s="121"/>
      <c r="D35" s="121"/>
      <c r="E35" s="154"/>
      <c r="F35" s="122">
        <f>F36+F41+F46+F51+F56+F61</f>
        <v>10560.9</v>
      </c>
      <c r="G35" s="170">
        <f t="shared" si="0"/>
        <v>0</v>
      </c>
      <c r="H35" s="122">
        <f>H36+H41+H46+H51+H56+H61</f>
        <v>10560.9</v>
      </c>
    </row>
    <row r="36" spans="1:8" s="105" customFormat="1" ht="13.5" x14ac:dyDescent="0.2">
      <c r="A36" s="148" t="s">
        <v>554</v>
      </c>
      <c r="B36" s="149" t="s">
        <v>555</v>
      </c>
      <c r="C36" s="118"/>
      <c r="D36" s="118"/>
      <c r="E36" s="157"/>
      <c r="F36" s="119">
        <f>F37</f>
        <v>906.9</v>
      </c>
      <c r="G36" s="170">
        <f t="shared" si="0"/>
        <v>0</v>
      </c>
      <c r="H36" s="119">
        <f>H37</f>
        <v>906.9</v>
      </c>
    </row>
    <row r="37" spans="1:8" s="105" customFormat="1" ht="13.5" x14ac:dyDescent="0.2">
      <c r="A37" s="65" t="s">
        <v>115</v>
      </c>
      <c r="B37" s="149" t="s">
        <v>555</v>
      </c>
      <c r="C37" s="118" t="s">
        <v>76</v>
      </c>
      <c r="D37" s="118"/>
      <c r="E37" s="157"/>
      <c r="F37" s="141">
        <f>F38</f>
        <v>906.9</v>
      </c>
      <c r="G37" s="170">
        <f t="shared" si="0"/>
        <v>0</v>
      </c>
      <c r="H37" s="141">
        <f>H38</f>
        <v>906.9</v>
      </c>
    </row>
    <row r="38" spans="1:8" s="105" customFormat="1" ht="13.5" x14ac:dyDescent="0.2">
      <c r="A38" s="65" t="s">
        <v>430</v>
      </c>
      <c r="B38" s="149" t="s">
        <v>555</v>
      </c>
      <c r="C38" s="118" t="s">
        <v>76</v>
      </c>
      <c r="D38" s="118" t="s">
        <v>93</v>
      </c>
      <c r="E38" s="157"/>
      <c r="F38" s="141">
        <f>F39</f>
        <v>906.9</v>
      </c>
      <c r="G38" s="170">
        <f t="shared" si="0"/>
        <v>0</v>
      </c>
      <c r="H38" s="141">
        <f>H39</f>
        <v>906.9</v>
      </c>
    </row>
    <row r="39" spans="1:8" s="105" customFormat="1" ht="13.5" x14ac:dyDescent="0.2">
      <c r="A39" s="126" t="s">
        <v>303</v>
      </c>
      <c r="B39" s="137" t="s">
        <v>555</v>
      </c>
      <c r="C39" s="127" t="s">
        <v>76</v>
      </c>
      <c r="D39" s="127" t="s">
        <v>93</v>
      </c>
      <c r="E39" s="144">
        <v>200</v>
      </c>
      <c r="F39" s="128">
        <f>F40</f>
        <v>906.9</v>
      </c>
      <c r="G39" s="170">
        <f t="shared" si="0"/>
        <v>0</v>
      </c>
      <c r="H39" s="128">
        <f>H40</f>
        <v>906.9</v>
      </c>
    </row>
    <row r="40" spans="1:8" s="105" customFormat="1" ht="13.5" x14ac:dyDescent="0.2">
      <c r="A40" s="126" t="s">
        <v>85</v>
      </c>
      <c r="B40" s="137" t="s">
        <v>555</v>
      </c>
      <c r="C40" s="127" t="s">
        <v>76</v>
      </c>
      <c r="D40" s="127" t="s">
        <v>93</v>
      </c>
      <c r="E40" s="144">
        <v>240</v>
      </c>
      <c r="F40" s="128">
        <v>906.9</v>
      </c>
      <c r="G40" s="170">
        <f t="shared" si="0"/>
        <v>0</v>
      </c>
      <c r="H40" s="128">
        <v>906.9</v>
      </c>
    </row>
    <row r="41" spans="1:8" s="105" customFormat="1" ht="24" x14ac:dyDescent="0.2">
      <c r="A41" s="148" t="s">
        <v>556</v>
      </c>
      <c r="B41" s="149" t="s">
        <v>557</v>
      </c>
      <c r="C41" s="118"/>
      <c r="D41" s="118"/>
      <c r="E41" s="144"/>
      <c r="F41" s="119">
        <f>F42</f>
        <v>1540</v>
      </c>
      <c r="G41" s="170">
        <f t="shared" si="0"/>
        <v>0</v>
      </c>
      <c r="H41" s="119">
        <f>H42</f>
        <v>1540</v>
      </c>
    </row>
    <row r="42" spans="1:8" s="105" customFormat="1" ht="13.5" x14ac:dyDescent="0.2">
      <c r="A42" s="65" t="s">
        <v>115</v>
      </c>
      <c r="B42" s="149" t="s">
        <v>557</v>
      </c>
      <c r="C42" s="118" t="s">
        <v>76</v>
      </c>
      <c r="D42" s="118"/>
      <c r="E42" s="157"/>
      <c r="F42" s="141">
        <f>F43</f>
        <v>1540</v>
      </c>
      <c r="G42" s="170">
        <f t="shared" si="0"/>
        <v>0</v>
      </c>
      <c r="H42" s="141">
        <f>H43</f>
        <v>1540</v>
      </c>
    </row>
    <row r="43" spans="1:8" s="105" customFormat="1" ht="13.5" x14ac:dyDescent="0.2">
      <c r="A43" s="65" t="s">
        <v>430</v>
      </c>
      <c r="B43" s="149" t="s">
        <v>557</v>
      </c>
      <c r="C43" s="118" t="s">
        <v>76</v>
      </c>
      <c r="D43" s="118" t="s">
        <v>93</v>
      </c>
      <c r="E43" s="157"/>
      <c r="F43" s="141">
        <f>F44</f>
        <v>1540</v>
      </c>
      <c r="G43" s="170">
        <f t="shared" si="0"/>
        <v>0</v>
      </c>
      <c r="H43" s="141">
        <f>H44</f>
        <v>1540</v>
      </c>
    </row>
    <row r="44" spans="1:8" s="105" customFormat="1" ht="13.5" x14ac:dyDescent="0.2">
      <c r="A44" s="126" t="s">
        <v>303</v>
      </c>
      <c r="B44" s="137" t="s">
        <v>557</v>
      </c>
      <c r="C44" s="127" t="s">
        <v>76</v>
      </c>
      <c r="D44" s="127" t="s">
        <v>93</v>
      </c>
      <c r="E44" s="144">
        <v>200</v>
      </c>
      <c r="F44" s="128">
        <f>F45</f>
        <v>1540</v>
      </c>
      <c r="G44" s="170">
        <f t="shared" si="0"/>
        <v>0</v>
      </c>
      <c r="H44" s="128">
        <f>H45</f>
        <v>1540</v>
      </c>
    </row>
    <row r="45" spans="1:8" s="105" customFormat="1" ht="13.5" x14ac:dyDescent="0.2">
      <c r="A45" s="126" t="s">
        <v>85</v>
      </c>
      <c r="B45" s="137" t="s">
        <v>557</v>
      </c>
      <c r="C45" s="127" t="s">
        <v>76</v>
      </c>
      <c r="D45" s="127" t="s">
        <v>93</v>
      </c>
      <c r="E45" s="144">
        <v>240</v>
      </c>
      <c r="F45" s="128">
        <v>1540</v>
      </c>
      <c r="G45" s="170">
        <f t="shared" si="0"/>
        <v>0</v>
      </c>
      <c r="H45" s="128">
        <v>1540</v>
      </c>
    </row>
    <row r="46" spans="1:8" s="105" customFormat="1" ht="24" x14ac:dyDescent="0.2">
      <c r="A46" s="148" t="s">
        <v>558</v>
      </c>
      <c r="B46" s="149" t="s">
        <v>559</v>
      </c>
      <c r="C46" s="118"/>
      <c r="D46" s="118"/>
      <c r="E46" s="144"/>
      <c r="F46" s="119">
        <f>F47</f>
        <v>4164</v>
      </c>
      <c r="G46" s="170">
        <f t="shared" si="0"/>
        <v>0</v>
      </c>
      <c r="H46" s="119">
        <f>H47</f>
        <v>4164</v>
      </c>
    </row>
    <row r="47" spans="1:8" s="105" customFormat="1" ht="13.5" x14ac:dyDescent="0.2">
      <c r="A47" s="65" t="s">
        <v>115</v>
      </c>
      <c r="B47" s="149" t="s">
        <v>559</v>
      </c>
      <c r="C47" s="118" t="s">
        <v>76</v>
      </c>
      <c r="D47" s="118"/>
      <c r="E47" s="157"/>
      <c r="F47" s="141">
        <f>F48</f>
        <v>4164</v>
      </c>
      <c r="G47" s="170">
        <f t="shared" si="0"/>
        <v>0</v>
      </c>
      <c r="H47" s="141">
        <f>H48</f>
        <v>4164</v>
      </c>
    </row>
    <row r="48" spans="1:8" s="105" customFormat="1" ht="13.5" x14ac:dyDescent="0.2">
      <c r="A48" s="65" t="s">
        <v>430</v>
      </c>
      <c r="B48" s="149" t="s">
        <v>559</v>
      </c>
      <c r="C48" s="118" t="s">
        <v>76</v>
      </c>
      <c r="D48" s="118" t="s">
        <v>93</v>
      </c>
      <c r="E48" s="157"/>
      <c r="F48" s="141">
        <f>F49</f>
        <v>4164</v>
      </c>
      <c r="G48" s="170">
        <f t="shared" si="0"/>
        <v>0</v>
      </c>
      <c r="H48" s="141">
        <f>H49</f>
        <v>4164</v>
      </c>
    </row>
    <row r="49" spans="1:8" s="105" customFormat="1" ht="13.5" x14ac:dyDescent="0.2">
      <c r="A49" s="126" t="s">
        <v>303</v>
      </c>
      <c r="B49" s="137" t="s">
        <v>559</v>
      </c>
      <c r="C49" s="127" t="s">
        <v>76</v>
      </c>
      <c r="D49" s="127" t="s">
        <v>93</v>
      </c>
      <c r="E49" s="144">
        <v>200</v>
      </c>
      <c r="F49" s="128">
        <f>F50</f>
        <v>4164</v>
      </c>
      <c r="G49" s="170">
        <f t="shared" si="0"/>
        <v>0</v>
      </c>
      <c r="H49" s="128">
        <f>H50</f>
        <v>4164</v>
      </c>
    </row>
    <row r="50" spans="1:8" s="105" customFormat="1" ht="15.75" customHeight="1" x14ac:dyDescent="0.2">
      <c r="A50" s="126" t="s">
        <v>85</v>
      </c>
      <c r="B50" s="137" t="s">
        <v>559</v>
      </c>
      <c r="C50" s="127" t="s">
        <v>76</v>
      </c>
      <c r="D50" s="127" t="s">
        <v>93</v>
      </c>
      <c r="E50" s="144">
        <v>240</v>
      </c>
      <c r="F50" s="128">
        <v>4164</v>
      </c>
      <c r="G50" s="170">
        <f t="shared" si="0"/>
        <v>0</v>
      </c>
      <c r="H50" s="128">
        <v>4164</v>
      </c>
    </row>
    <row r="51" spans="1:8" s="105" customFormat="1" ht="24" x14ac:dyDescent="0.2">
      <c r="A51" s="148" t="s">
        <v>560</v>
      </c>
      <c r="B51" s="149" t="s">
        <v>561</v>
      </c>
      <c r="C51" s="118"/>
      <c r="D51" s="118"/>
      <c r="E51" s="144"/>
      <c r="F51" s="119">
        <f>F52</f>
        <v>2650</v>
      </c>
      <c r="G51" s="170">
        <f t="shared" si="0"/>
        <v>0</v>
      </c>
      <c r="H51" s="119">
        <f>H52</f>
        <v>2650</v>
      </c>
    </row>
    <row r="52" spans="1:8" s="105" customFormat="1" ht="13.5" x14ac:dyDescent="0.2">
      <c r="A52" s="65" t="s">
        <v>115</v>
      </c>
      <c r="B52" s="149" t="s">
        <v>561</v>
      </c>
      <c r="C52" s="118" t="s">
        <v>76</v>
      </c>
      <c r="D52" s="118"/>
      <c r="E52" s="157"/>
      <c r="F52" s="141">
        <f>F53</f>
        <v>2650</v>
      </c>
      <c r="G52" s="170">
        <f t="shared" si="0"/>
        <v>0</v>
      </c>
      <c r="H52" s="141">
        <f>H53</f>
        <v>2650</v>
      </c>
    </row>
    <row r="53" spans="1:8" s="105" customFormat="1" ht="13.5" x14ac:dyDescent="0.2">
      <c r="A53" s="65" t="s">
        <v>430</v>
      </c>
      <c r="B53" s="149" t="s">
        <v>561</v>
      </c>
      <c r="C53" s="118" t="s">
        <v>76</v>
      </c>
      <c r="D53" s="118" t="s">
        <v>93</v>
      </c>
      <c r="E53" s="157"/>
      <c r="F53" s="141">
        <f>F54</f>
        <v>2650</v>
      </c>
      <c r="G53" s="170">
        <f t="shared" si="0"/>
        <v>0</v>
      </c>
      <c r="H53" s="141">
        <f>H54</f>
        <v>2650</v>
      </c>
    </row>
    <row r="54" spans="1:8" s="105" customFormat="1" ht="13.5" x14ac:dyDescent="0.2">
      <c r="A54" s="126" t="s">
        <v>303</v>
      </c>
      <c r="B54" s="137" t="s">
        <v>561</v>
      </c>
      <c r="C54" s="127" t="s">
        <v>76</v>
      </c>
      <c r="D54" s="127" t="s">
        <v>93</v>
      </c>
      <c r="E54" s="144">
        <v>200</v>
      </c>
      <c r="F54" s="128">
        <f>F55</f>
        <v>2650</v>
      </c>
      <c r="G54" s="170">
        <f t="shared" si="0"/>
        <v>0</v>
      </c>
      <c r="H54" s="128">
        <f>H55</f>
        <v>2650</v>
      </c>
    </row>
    <row r="55" spans="1:8" s="105" customFormat="1" ht="13.5" x14ac:dyDescent="0.2">
      <c r="A55" s="126" t="s">
        <v>85</v>
      </c>
      <c r="B55" s="137" t="s">
        <v>561</v>
      </c>
      <c r="C55" s="127" t="s">
        <v>76</v>
      </c>
      <c r="D55" s="127" t="s">
        <v>93</v>
      </c>
      <c r="E55" s="144">
        <v>240</v>
      </c>
      <c r="F55" s="128">
        <v>2650</v>
      </c>
      <c r="G55" s="170">
        <f t="shared" si="0"/>
        <v>0</v>
      </c>
      <c r="H55" s="128">
        <v>2650</v>
      </c>
    </row>
    <row r="56" spans="1:8" s="105" customFormat="1" ht="14.25" customHeight="1" x14ac:dyDescent="0.2">
      <c r="A56" s="148" t="s">
        <v>254</v>
      </c>
      <c r="B56" s="149" t="s">
        <v>562</v>
      </c>
      <c r="C56" s="118"/>
      <c r="D56" s="118"/>
      <c r="E56" s="144"/>
      <c r="F56" s="141">
        <f>F57</f>
        <v>800</v>
      </c>
      <c r="G56" s="170">
        <f t="shared" si="0"/>
        <v>0</v>
      </c>
      <c r="H56" s="141">
        <f>H57</f>
        <v>800</v>
      </c>
    </row>
    <row r="57" spans="1:8" s="105" customFormat="1" ht="13.5" x14ac:dyDescent="0.2">
      <c r="A57" s="65" t="s">
        <v>115</v>
      </c>
      <c r="B57" s="149" t="s">
        <v>562</v>
      </c>
      <c r="C57" s="118" t="s">
        <v>76</v>
      </c>
      <c r="D57" s="118"/>
      <c r="E57" s="157"/>
      <c r="F57" s="141">
        <f>F58</f>
        <v>800</v>
      </c>
      <c r="G57" s="170">
        <f t="shared" si="0"/>
        <v>0</v>
      </c>
      <c r="H57" s="141">
        <f>H58</f>
        <v>800</v>
      </c>
    </row>
    <row r="58" spans="1:8" s="105" customFormat="1" ht="13.5" x14ac:dyDescent="0.2">
      <c r="A58" s="65" t="s">
        <v>430</v>
      </c>
      <c r="B58" s="149" t="s">
        <v>562</v>
      </c>
      <c r="C58" s="118" t="s">
        <v>76</v>
      </c>
      <c r="D58" s="118" t="s">
        <v>93</v>
      </c>
      <c r="E58" s="157"/>
      <c r="F58" s="141">
        <f>F59</f>
        <v>800</v>
      </c>
      <c r="G58" s="170">
        <f t="shared" si="0"/>
        <v>0</v>
      </c>
      <c r="H58" s="141">
        <f>H59</f>
        <v>800</v>
      </c>
    </row>
    <row r="59" spans="1:8" s="105" customFormat="1" ht="13.5" x14ac:dyDescent="0.2">
      <c r="A59" s="126" t="s">
        <v>303</v>
      </c>
      <c r="B59" s="137" t="s">
        <v>562</v>
      </c>
      <c r="C59" s="127" t="s">
        <v>76</v>
      </c>
      <c r="D59" s="127" t="s">
        <v>93</v>
      </c>
      <c r="E59" s="144">
        <v>200</v>
      </c>
      <c r="F59" s="142">
        <f>F60</f>
        <v>800</v>
      </c>
      <c r="G59" s="170">
        <f t="shared" si="0"/>
        <v>0</v>
      </c>
      <c r="H59" s="142">
        <f>H60</f>
        <v>800</v>
      </c>
    </row>
    <row r="60" spans="1:8" s="105" customFormat="1" ht="13.5" x14ac:dyDescent="0.2">
      <c r="A60" s="126" t="s">
        <v>85</v>
      </c>
      <c r="B60" s="137" t="s">
        <v>562</v>
      </c>
      <c r="C60" s="127" t="s">
        <v>76</v>
      </c>
      <c r="D60" s="127" t="s">
        <v>93</v>
      </c>
      <c r="E60" s="144">
        <v>240</v>
      </c>
      <c r="F60" s="142">
        <v>800</v>
      </c>
      <c r="G60" s="170">
        <f t="shared" si="0"/>
        <v>0</v>
      </c>
      <c r="H60" s="142">
        <v>800</v>
      </c>
    </row>
    <row r="61" spans="1:8" s="105" customFormat="1" ht="13.5" x14ac:dyDescent="0.2">
      <c r="A61" s="148" t="s">
        <v>255</v>
      </c>
      <c r="B61" s="149" t="s">
        <v>563</v>
      </c>
      <c r="C61" s="118"/>
      <c r="D61" s="118"/>
      <c r="E61" s="144"/>
      <c r="F61" s="119">
        <f>F62</f>
        <v>500</v>
      </c>
      <c r="G61" s="170">
        <f t="shared" si="0"/>
        <v>0</v>
      </c>
      <c r="H61" s="119">
        <f>H62</f>
        <v>500</v>
      </c>
    </row>
    <row r="62" spans="1:8" s="105" customFormat="1" ht="13.5" x14ac:dyDescent="0.2">
      <c r="A62" s="65" t="s">
        <v>115</v>
      </c>
      <c r="B62" s="149" t="s">
        <v>563</v>
      </c>
      <c r="C62" s="118" t="s">
        <v>76</v>
      </c>
      <c r="D62" s="118"/>
      <c r="E62" s="157"/>
      <c r="F62" s="141">
        <f>F63</f>
        <v>500</v>
      </c>
      <c r="G62" s="170">
        <f t="shared" si="0"/>
        <v>0</v>
      </c>
      <c r="H62" s="141">
        <f>H63</f>
        <v>500</v>
      </c>
    </row>
    <row r="63" spans="1:8" s="105" customFormat="1" ht="13.5" x14ac:dyDescent="0.2">
      <c r="A63" s="65" t="s">
        <v>430</v>
      </c>
      <c r="B63" s="149" t="s">
        <v>563</v>
      </c>
      <c r="C63" s="118" t="s">
        <v>76</v>
      </c>
      <c r="D63" s="118" t="s">
        <v>93</v>
      </c>
      <c r="E63" s="157"/>
      <c r="F63" s="141">
        <f>F64</f>
        <v>500</v>
      </c>
      <c r="G63" s="170">
        <f t="shared" si="0"/>
        <v>0</v>
      </c>
      <c r="H63" s="141">
        <f>H64</f>
        <v>500</v>
      </c>
    </row>
    <row r="64" spans="1:8" s="105" customFormat="1" ht="13.5" x14ac:dyDescent="0.2">
      <c r="A64" s="126" t="s">
        <v>303</v>
      </c>
      <c r="B64" s="137" t="s">
        <v>563</v>
      </c>
      <c r="C64" s="127" t="s">
        <v>76</v>
      </c>
      <c r="D64" s="127" t="s">
        <v>93</v>
      </c>
      <c r="E64" s="144">
        <v>200</v>
      </c>
      <c r="F64" s="128">
        <f>F65</f>
        <v>500</v>
      </c>
      <c r="G64" s="170">
        <f t="shared" si="0"/>
        <v>0</v>
      </c>
      <c r="H64" s="128">
        <f>H65</f>
        <v>500</v>
      </c>
    </row>
    <row r="65" spans="1:8" s="105" customFormat="1" ht="13.5" x14ac:dyDescent="0.2">
      <c r="A65" s="126" t="s">
        <v>85</v>
      </c>
      <c r="B65" s="137" t="s">
        <v>563</v>
      </c>
      <c r="C65" s="127" t="s">
        <v>76</v>
      </c>
      <c r="D65" s="127" t="s">
        <v>93</v>
      </c>
      <c r="E65" s="144">
        <v>240</v>
      </c>
      <c r="F65" s="128">
        <v>500</v>
      </c>
      <c r="G65" s="170">
        <f t="shared" si="0"/>
        <v>0</v>
      </c>
      <c r="H65" s="128">
        <v>500</v>
      </c>
    </row>
    <row r="66" spans="1:8" s="105" customFormat="1" ht="13.5" x14ac:dyDescent="0.2">
      <c r="A66" s="130" t="s">
        <v>39</v>
      </c>
      <c r="B66" s="156" t="s">
        <v>40</v>
      </c>
      <c r="C66" s="121"/>
      <c r="D66" s="121"/>
      <c r="E66" s="154"/>
      <c r="F66" s="122">
        <f>F67+F72</f>
        <v>2700</v>
      </c>
      <c r="G66" s="170">
        <f t="shared" si="0"/>
        <v>0</v>
      </c>
      <c r="H66" s="122">
        <f>H67+H72</f>
        <v>2700</v>
      </c>
    </row>
    <row r="67" spans="1:8" s="105" customFormat="1" ht="13.5" x14ac:dyDescent="0.2">
      <c r="A67" s="117" t="s">
        <v>41</v>
      </c>
      <c r="B67" s="118" t="s">
        <v>564</v>
      </c>
      <c r="C67" s="118"/>
      <c r="D67" s="118"/>
      <c r="E67" s="157"/>
      <c r="F67" s="119">
        <f>F68</f>
        <v>1000</v>
      </c>
      <c r="G67" s="170">
        <f t="shared" si="0"/>
        <v>0</v>
      </c>
      <c r="H67" s="119">
        <f>H68</f>
        <v>1000</v>
      </c>
    </row>
    <row r="68" spans="1:8" s="105" customFormat="1" ht="13.5" x14ac:dyDescent="0.2">
      <c r="A68" s="65" t="s">
        <v>115</v>
      </c>
      <c r="B68" s="118" t="s">
        <v>564</v>
      </c>
      <c r="C68" s="118" t="s">
        <v>76</v>
      </c>
      <c r="D68" s="118"/>
      <c r="E68" s="157"/>
      <c r="F68" s="141">
        <f>F69</f>
        <v>1000</v>
      </c>
      <c r="G68" s="170">
        <f t="shared" si="0"/>
        <v>0</v>
      </c>
      <c r="H68" s="141">
        <f>H69</f>
        <v>1000</v>
      </c>
    </row>
    <row r="69" spans="1:8" s="105" customFormat="1" ht="13.5" x14ac:dyDescent="0.2">
      <c r="A69" s="65" t="s">
        <v>430</v>
      </c>
      <c r="B69" s="118" t="s">
        <v>564</v>
      </c>
      <c r="C69" s="118" t="s">
        <v>76</v>
      </c>
      <c r="D69" s="118" t="s">
        <v>93</v>
      </c>
      <c r="E69" s="157"/>
      <c r="F69" s="141">
        <f>F70</f>
        <v>1000</v>
      </c>
      <c r="G69" s="170">
        <f t="shared" si="0"/>
        <v>0</v>
      </c>
      <c r="H69" s="141">
        <f>H70</f>
        <v>1000</v>
      </c>
    </row>
    <row r="70" spans="1:8" s="105" customFormat="1" ht="13.5" x14ac:dyDescent="0.2">
      <c r="A70" s="126" t="s">
        <v>303</v>
      </c>
      <c r="B70" s="137" t="s">
        <v>564</v>
      </c>
      <c r="C70" s="127" t="s">
        <v>76</v>
      </c>
      <c r="D70" s="127" t="s">
        <v>93</v>
      </c>
      <c r="E70" s="144">
        <v>200</v>
      </c>
      <c r="F70" s="128">
        <f>F71</f>
        <v>1000</v>
      </c>
      <c r="G70" s="170">
        <f t="shared" si="0"/>
        <v>0</v>
      </c>
      <c r="H70" s="128">
        <f>H71</f>
        <v>1000</v>
      </c>
    </row>
    <row r="71" spans="1:8" s="105" customFormat="1" ht="13.5" x14ac:dyDescent="0.2">
      <c r="A71" s="126" t="s">
        <v>85</v>
      </c>
      <c r="B71" s="137" t="s">
        <v>564</v>
      </c>
      <c r="C71" s="127" t="s">
        <v>76</v>
      </c>
      <c r="D71" s="127" t="s">
        <v>93</v>
      </c>
      <c r="E71" s="144">
        <v>240</v>
      </c>
      <c r="F71" s="128">
        <v>1000</v>
      </c>
      <c r="G71" s="170">
        <f t="shared" si="0"/>
        <v>0</v>
      </c>
      <c r="H71" s="128">
        <v>1000</v>
      </c>
    </row>
    <row r="72" spans="1:8" s="105" customFormat="1" ht="13.5" x14ac:dyDescent="0.2">
      <c r="A72" s="117" t="s">
        <v>565</v>
      </c>
      <c r="B72" s="149" t="s">
        <v>566</v>
      </c>
      <c r="C72" s="118"/>
      <c r="D72" s="118"/>
      <c r="E72" s="157"/>
      <c r="F72" s="119">
        <f>F73</f>
        <v>1700</v>
      </c>
      <c r="G72" s="170">
        <f t="shared" si="0"/>
        <v>0</v>
      </c>
      <c r="H72" s="119">
        <f>H73</f>
        <v>1700</v>
      </c>
    </row>
    <row r="73" spans="1:8" s="105" customFormat="1" ht="13.5" x14ac:dyDescent="0.2">
      <c r="A73" s="65" t="s">
        <v>115</v>
      </c>
      <c r="B73" s="149" t="s">
        <v>566</v>
      </c>
      <c r="C73" s="118" t="s">
        <v>76</v>
      </c>
      <c r="D73" s="118"/>
      <c r="E73" s="157"/>
      <c r="F73" s="141">
        <f>F74</f>
        <v>1700</v>
      </c>
      <c r="G73" s="170">
        <f t="shared" si="0"/>
        <v>0</v>
      </c>
      <c r="H73" s="141">
        <f>H74</f>
        <v>1700</v>
      </c>
    </row>
    <row r="74" spans="1:8" s="105" customFormat="1" ht="13.5" x14ac:dyDescent="0.2">
      <c r="A74" s="65" t="s">
        <v>430</v>
      </c>
      <c r="B74" s="149" t="s">
        <v>566</v>
      </c>
      <c r="C74" s="118" t="s">
        <v>76</v>
      </c>
      <c r="D74" s="118" t="s">
        <v>93</v>
      </c>
      <c r="E74" s="157"/>
      <c r="F74" s="141">
        <f>F75</f>
        <v>1700</v>
      </c>
      <c r="G74" s="170">
        <f t="shared" si="0"/>
        <v>0</v>
      </c>
      <c r="H74" s="141">
        <f>H75</f>
        <v>1700</v>
      </c>
    </row>
    <row r="75" spans="1:8" s="105" customFormat="1" ht="13.5" x14ac:dyDescent="0.2">
      <c r="A75" s="126" t="s">
        <v>303</v>
      </c>
      <c r="B75" s="137" t="s">
        <v>566</v>
      </c>
      <c r="C75" s="127" t="s">
        <v>76</v>
      </c>
      <c r="D75" s="127" t="s">
        <v>93</v>
      </c>
      <c r="E75" s="144">
        <v>200</v>
      </c>
      <c r="F75" s="128">
        <f>F76</f>
        <v>1700</v>
      </c>
      <c r="G75" s="170">
        <f t="shared" si="0"/>
        <v>0</v>
      </c>
      <c r="H75" s="128">
        <f>H76</f>
        <v>1700</v>
      </c>
    </row>
    <row r="76" spans="1:8" s="105" customFormat="1" ht="13.5" x14ac:dyDescent="0.2">
      <c r="A76" s="126" t="s">
        <v>85</v>
      </c>
      <c r="B76" s="137" t="s">
        <v>566</v>
      </c>
      <c r="C76" s="127" t="s">
        <v>76</v>
      </c>
      <c r="D76" s="127" t="s">
        <v>93</v>
      </c>
      <c r="E76" s="144">
        <v>240</v>
      </c>
      <c r="F76" s="128">
        <v>1700</v>
      </c>
      <c r="G76" s="170">
        <f>H76-F76</f>
        <v>0</v>
      </c>
      <c r="H76" s="128">
        <v>1700</v>
      </c>
    </row>
    <row r="77" spans="1:8" s="105" customFormat="1" ht="40.5" x14ac:dyDescent="0.2">
      <c r="A77" s="138" t="s">
        <v>584</v>
      </c>
      <c r="B77" s="200" t="s">
        <v>257</v>
      </c>
      <c r="C77" s="139"/>
      <c r="D77" s="139"/>
      <c r="E77" s="139"/>
      <c r="F77" s="201">
        <f>F78</f>
        <v>1500</v>
      </c>
      <c r="G77" s="210">
        <f>H77-F77</f>
        <v>0</v>
      </c>
      <c r="H77" s="201">
        <f>H78</f>
        <v>1500</v>
      </c>
    </row>
    <row r="78" spans="1:8" s="105" customFormat="1" ht="24" x14ac:dyDescent="0.2">
      <c r="A78" s="148" t="s">
        <v>49</v>
      </c>
      <c r="B78" s="149" t="s">
        <v>585</v>
      </c>
      <c r="C78" s="118"/>
      <c r="D78" s="118"/>
      <c r="E78" s="118"/>
      <c r="F78" s="119">
        <f>F79</f>
        <v>1500</v>
      </c>
      <c r="G78" s="141">
        <f>H78-F78</f>
        <v>0</v>
      </c>
      <c r="H78" s="119">
        <f>H79</f>
        <v>1500</v>
      </c>
    </row>
    <row r="79" spans="1:8" s="105" customFormat="1" ht="12" x14ac:dyDescent="0.2">
      <c r="A79" s="70" t="s">
        <v>408</v>
      </c>
      <c r="B79" s="149" t="s">
        <v>585</v>
      </c>
      <c r="C79" s="22" t="s">
        <v>520</v>
      </c>
      <c r="D79" s="22"/>
      <c r="E79" s="22"/>
      <c r="F79" s="39">
        <f>F80</f>
        <v>1500</v>
      </c>
      <c r="G79" s="141">
        <f t="shared" ref="G79:G82" si="1">H79-F79</f>
        <v>0</v>
      </c>
      <c r="H79" s="39">
        <f>H80</f>
        <v>1500</v>
      </c>
    </row>
    <row r="80" spans="1:8" s="105" customFormat="1" ht="12" x14ac:dyDescent="0.2">
      <c r="A80" s="70" t="s">
        <v>396</v>
      </c>
      <c r="B80" s="149" t="s">
        <v>585</v>
      </c>
      <c r="C80" s="22" t="s">
        <v>520</v>
      </c>
      <c r="D80" s="22" t="s">
        <v>488</v>
      </c>
      <c r="E80" s="22"/>
      <c r="F80" s="39">
        <f>F81</f>
        <v>1500</v>
      </c>
      <c r="G80" s="141">
        <f t="shared" si="1"/>
        <v>0</v>
      </c>
      <c r="H80" s="39">
        <f>H81</f>
        <v>1500</v>
      </c>
    </row>
    <row r="81" spans="1:8" s="105" customFormat="1" ht="12" x14ac:dyDescent="0.2">
      <c r="A81" s="126" t="s">
        <v>95</v>
      </c>
      <c r="B81" s="137" t="s">
        <v>585</v>
      </c>
      <c r="C81" s="127" t="s">
        <v>520</v>
      </c>
      <c r="D81" s="127" t="s">
        <v>488</v>
      </c>
      <c r="E81" s="127" t="s">
        <v>94</v>
      </c>
      <c r="F81" s="128">
        <f>F82</f>
        <v>1500</v>
      </c>
      <c r="G81" s="141">
        <f t="shared" si="1"/>
        <v>0</v>
      </c>
      <c r="H81" s="128">
        <f>H82</f>
        <v>1500</v>
      </c>
    </row>
    <row r="82" spans="1:8" s="105" customFormat="1" ht="12" x14ac:dyDescent="0.2">
      <c r="A82" s="126" t="s">
        <v>158</v>
      </c>
      <c r="B82" s="137" t="s">
        <v>585</v>
      </c>
      <c r="C82" s="127" t="s">
        <v>520</v>
      </c>
      <c r="D82" s="127" t="s">
        <v>488</v>
      </c>
      <c r="E82" s="127" t="s">
        <v>523</v>
      </c>
      <c r="F82" s="128">
        <v>1500</v>
      </c>
      <c r="G82" s="141">
        <f t="shared" si="1"/>
        <v>0</v>
      </c>
      <c r="H82" s="128">
        <v>1500</v>
      </c>
    </row>
    <row r="83" spans="1:8" s="105" customFormat="1" ht="27" x14ac:dyDescent="0.2">
      <c r="A83" s="138" t="s">
        <v>598</v>
      </c>
      <c r="B83" s="139" t="s">
        <v>238</v>
      </c>
      <c r="C83" s="139"/>
      <c r="D83" s="139"/>
      <c r="E83" s="139"/>
      <c r="F83" s="201" t="e">
        <f>F84+F97+F103+F145</f>
        <v>#REF!</v>
      </c>
      <c r="G83" s="210" t="e">
        <f>H83-F83</f>
        <v>#REF!</v>
      </c>
      <c r="H83" s="201">
        <f>H84+H97+H103+H145</f>
        <v>1033427.35919</v>
      </c>
    </row>
    <row r="84" spans="1:8" s="105" customFormat="1" ht="12" x14ac:dyDescent="0.2">
      <c r="A84" s="131" t="s">
        <v>99</v>
      </c>
      <c r="B84" s="132" t="s">
        <v>239</v>
      </c>
      <c r="C84" s="132"/>
      <c r="D84" s="132"/>
      <c r="E84" s="132"/>
      <c r="F84" s="133">
        <f>F85+F90</f>
        <v>5533</v>
      </c>
      <c r="G84" s="143">
        <f>H84-F84</f>
        <v>0</v>
      </c>
      <c r="H84" s="133">
        <f>H85+H90</f>
        <v>5533</v>
      </c>
    </row>
    <row r="85" spans="1:8" s="107" customFormat="1" ht="12" x14ac:dyDescent="0.2">
      <c r="A85" s="134" t="s">
        <v>305</v>
      </c>
      <c r="B85" s="118" t="s">
        <v>332</v>
      </c>
      <c r="C85" s="118"/>
      <c r="D85" s="118"/>
      <c r="E85" s="118"/>
      <c r="F85" s="119">
        <f>F86</f>
        <v>5270</v>
      </c>
      <c r="G85" s="141">
        <f>H85-F85</f>
        <v>0</v>
      </c>
      <c r="H85" s="119">
        <f>H86</f>
        <v>5270</v>
      </c>
    </row>
    <row r="86" spans="1:8" s="107" customFormat="1" ht="12" x14ac:dyDescent="0.2">
      <c r="A86" s="67" t="s">
        <v>365</v>
      </c>
      <c r="B86" s="118" t="s">
        <v>332</v>
      </c>
      <c r="C86" s="22" t="s">
        <v>78</v>
      </c>
      <c r="D86" s="22"/>
      <c r="E86" s="22"/>
      <c r="F86" s="39">
        <f>F87</f>
        <v>5270</v>
      </c>
      <c r="G86" s="141">
        <f t="shared" ref="G86:G145" si="2">H86-F86</f>
        <v>0</v>
      </c>
      <c r="H86" s="39">
        <f>H87</f>
        <v>5270</v>
      </c>
    </row>
    <row r="87" spans="1:8" s="107" customFormat="1" ht="12" x14ac:dyDescent="0.2">
      <c r="A87" s="66" t="s">
        <v>376</v>
      </c>
      <c r="B87" s="118" t="s">
        <v>332</v>
      </c>
      <c r="C87" s="22" t="s">
        <v>78</v>
      </c>
      <c r="D87" s="22" t="s">
        <v>493</v>
      </c>
      <c r="E87" s="22"/>
      <c r="F87" s="39">
        <f>F88</f>
        <v>5270</v>
      </c>
      <c r="G87" s="141">
        <f t="shared" si="2"/>
        <v>0</v>
      </c>
      <c r="H87" s="39">
        <f>H88</f>
        <v>5270</v>
      </c>
    </row>
    <row r="88" spans="1:8" s="107" customFormat="1" ht="36" x14ac:dyDescent="0.2">
      <c r="A88" s="126" t="s">
        <v>79</v>
      </c>
      <c r="B88" s="127" t="s">
        <v>332</v>
      </c>
      <c r="C88" s="127" t="s">
        <v>78</v>
      </c>
      <c r="D88" s="127" t="s">
        <v>493</v>
      </c>
      <c r="E88" s="127" t="s">
        <v>80</v>
      </c>
      <c r="F88" s="128">
        <f>F89</f>
        <v>5270</v>
      </c>
      <c r="G88" s="141">
        <f t="shared" si="2"/>
        <v>0</v>
      </c>
      <c r="H88" s="128">
        <f>H89</f>
        <v>5270</v>
      </c>
    </row>
    <row r="89" spans="1:8" s="107" customFormat="1" ht="12" x14ac:dyDescent="0.2">
      <c r="A89" s="126" t="s">
        <v>81</v>
      </c>
      <c r="B89" s="127" t="s">
        <v>332</v>
      </c>
      <c r="C89" s="127" t="s">
        <v>78</v>
      </c>
      <c r="D89" s="127" t="s">
        <v>493</v>
      </c>
      <c r="E89" s="127" t="s">
        <v>82</v>
      </c>
      <c r="F89" s="128">
        <v>5270</v>
      </c>
      <c r="G89" s="141">
        <f t="shared" si="2"/>
        <v>0</v>
      </c>
      <c r="H89" s="128">
        <v>5270</v>
      </c>
    </row>
    <row r="90" spans="1:8" s="107" customFormat="1" ht="12" x14ac:dyDescent="0.2">
      <c r="A90" s="117" t="s">
        <v>83</v>
      </c>
      <c r="B90" s="118" t="s">
        <v>333</v>
      </c>
      <c r="C90" s="118"/>
      <c r="D90" s="118"/>
      <c r="E90" s="118"/>
      <c r="F90" s="119">
        <f>F91</f>
        <v>263</v>
      </c>
      <c r="G90" s="141">
        <f t="shared" si="2"/>
        <v>0</v>
      </c>
      <c r="H90" s="119">
        <f>H91</f>
        <v>263</v>
      </c>
    </row>
    <row r="91" spans="1:8" s="107" customFormat="1" ht="12" x14ac:dyDescent="0.2">
      <c r="A91" s="67" t="s">
        <v>365</v>
      </c>
      <c r="B91" s="118" t="s">
        <v>333</v>
      </c>
      <c r="C91" s="22" t="s">
        <v>78</v>
      </c>
      <c r="D91" s="22"/>
      <c r="E91" s="118"/>
      <c r="F91" s="119">
        <f>F92</f>
        <v>263</v>
      </c>
      <c r="G91" s="141">
        <f t="shared" si="2"/>
        <v>0</v>
      </c>
      <c r="H91" s="119">
        <f>H92</f>
        <v>263</v>
      </c>
    </row>
    <row r="92" spans="1:8" s="107" customFormat="1" ht="12" x14ac:dyDescent="0.2">
      <c r="A92" s="66" t="s">
        <v>376</v>
      </c>
      <c r="B92" s="118" t="s">
        <v>333</v>
      </c>
      <c r="C92" s="22" t="s">
        <v>78</v>
      </c>
      <c r="D92" s="22" t="s">
        <v>493</v>
      </c>
      <c r="E92" s="118"/>
      <c r="F92" s="119">
        <f>F93+F95</f>
        <v>263</v>
      </c>
      <c r="G92" s="141">
        <f t="shared" si="2"/>
        <v>0</v>
      </c>
      <c r="H92" s="119">
        <f>H93+H95</f>
        <v>263</v>
      </c>
    </row>
    <row r="93" spans="1:8" s="107" customFormat="1" ht="12" x14ac:dyDescent="0.2">
      <c r="A93" s="126" t="s">
        <v>604</v>
      </c>
      <c r="B93" s="127" t="s">
        <v>333</v>
      </c>
      <c r="C93" s="127" t="s">
        <v>78</v>
      </c>
      <c r="D93" s="127" t="s">
        <v>493</v>
      </c>
      <c r="E93" s="127" t="s">
        <v>84</v>
      </c>
      <c r="F93" s="128">
        <f>F94</f>
        <v>260</v>
      </c>
      <c r="G93" s="141">
        <f t="shared" si="2"/>
        <v>0</v>
      </c>
      <c r="H93" s="128">
        <f>H94</f>
        <v>260</v>
      </c>
    </row>
    <row r="94" spans="1:8" s="107" customFormat="1" ht="12" x14ac:dyDescent="0.2">
      <c r="A94" s="126" t="s">
        <v>85</v>
      </c>
      <c r="B94" s="127" t="s">
        <v>333</v>
      </c>
      <c r="C94" s="127" t="s">
        <v>78</v>
      </c>
      <c r="D94" s="127" t="s">
        <v>493</v>
      </c>
      <c r="E94" s="127" t="s">
        <v>86</v>
      </c>
      <c r="F94" s="128">
        <v>260</v>
      </c>
      <c r="G94" s="141">
        <f t="shared" si="2"/>
        <v>0</v>
      </c>
      <c r="H94" s="128">
        <v>260</v>
      </c>
    </row>
    <row r="95" spans="1:8" s="107" customFormat="1" ht="12" x14ac:dyDescent="0.2">
      <c r="A95" s="126" t="s">
        <v>87</v>
      </c>
      <c r="B95" s="127" t="s">
        <v>333</v>
      </c>
      <c r="C95" s="127" t="s">
        <v>78</v>
      </c>
      <c r="D95" s="127" t="s">
        <v>493</v>
      </c>
      <c r="E95" s="127" t="s">
        <v>88</v>
      </c>
      <c r="F95" s="128">
        <f>F96</f>
        <v>3</v>
      </c>
      <c r="G95" s="141">
        <f t="shared" si="2"/>
        <v>0</v>
      </c>
      <c r="H95" s="128">
        <f>H96</f>
        <v>3</v>
      </c>
    </row>
    <row r="96" spans="1:8" s="107" customFormat="1" ht="12" x14ac:dyDescent="0.2">
      <c r="A96" s="126" t="s">
        <v>156</v>
      </c>
      <c r="B96" s="127" t="s">
        <v>333</v>
      </c>
      <c r="C96" s="127" t="s">
        <v>78</v>
      </c>
      <c r="D96" s="127" t="s">
        <v>493</v>
      </c>
      <c r="E96" s="127" t="s">
        <v>89</v>
      </c>
      <c r="F96" s="128">
        <v>3</v>
      </c>
      <c r="G96" s="141">
        <f t="shared" si="2"/>
        <v>0</v>
      </c>
      <c r="H96" s="128">
        <v>3</v>
      </c>
    </row>
    <row r="97" spans="1:8" s="107" customFormat="1" ht="12" x14ac:dyDescent="0.2">
      <c r="A97" s="135" t="s">
        <v>334</v>
      </c>
      <c r="B97" s="136" t="s">
        <v>335</v>
      </c>
      <c r="C97" s="132"/>
      <c r="D97" s="132"/>
      <c r="E97" s="132"/>
      <c r="F97" s="133">
        <f>F98</f>
        <v>63000</v>
      </c>
      <c r="G97" s="141">
        <f t="shared" si="2"/>
        <v>0</v>
      </c>
      <c r="H97" s="133">
        <f>H98</f>
        <v>63000</v>
      </c>
    </row>
    <row r="98" spans="1:8" s="107" customFormat="1" ht="24" x14ac:dyDescent="0.2">
      <c r="A98" s="135" t="s">
        <v>599</v>
      </c>
      <c r="B98" s="136" t="s">
        <v>600</v>
      </c>
      <c r="C98" s="132"/>
      <c r="D98" s="132"/>
      <c r="E98" s="132"/>
      <c r="F98" s="133">
        <f>F99</f>
        <v>63000</v>
      </c>
      <c r="G98" s="141">
        <f t="shared" si="2"/>
        <v>0</v>
      </c>
      <c r="H98" s="133">
        <f>H99</f>
        <v>63000</v>
      </c>
    </row>
    <row r="99" spans="1:8" s="107" customFormat="1" ht="12" x14ac:dyDescent="0.2">
      <c r="A99" s="67" t="s">
        <v>365</v>
      </c>
      <c r="B99" s="149" t="s">
        <v>600</v>
      </c>
      <c r="C99" s="22" t="s">
        <v>78</v>
      </c>
      <c r="D99" s="22"/>
      <c r="E99" s="132"/>
      <c r="F99" s="119">
        <f>F100</f>
        <v>63000</v>
      </c>
      <c r="G99" s="141">
        <f t="shared" si="2"/>
        <v>0</v>
      </c>
      <c r="H99" s="119">
        <f>H100</f>
        <v>63000</v>
      </c>
    </row>
    <row r="100" spans="1:8" s="107" customFormat="1" ht="12" x14ac:dyDescent="0.2">
      <c r="A100" s="66" t="s">
        <v>376</v>
      </c>
      <c r="B100" s="149" t="s">
        <v>600</v>
      </c>
      <c r="C100" s="22" t="s">
        <v>78</v>
      </c>
      <c r="D100" s="22" t="s">
        <v>493</v>
      </c>
      <c r="E100" s="132"/>
      <c r="F100" s="119">
        <f>F101</f>
        <v>63000</v>
      </c>
      <c r="G100" s="141">
        <f t="shared" si="2"/>
        <v>0</v>
      </c>
      <c r="H100" s="119">
        <f>H101</f>
        <v>63000</v>
      </c>
    </row>
    <row r="101" spans="1:8" s="107" customFormat="1" ht="12" x14ac:dyDescent="0.2">
      <c r="A101" s="126" t="s">
        <v>87</v>
      </c>
      <c r="B101" s="137" t="s">
        <v>600</v>
      </c>
      <c r="C101" s="127" t="s">
        <v>78</v>
      </c>
      <c r="D101" s="127" t="s">
        <v>493</v>
      </c>
      <c r="E101" s="127" t="s">
        <v>88</v>
      </c>
      <c r="F101" s="128">
        <f>F102</f>
        <v>63000</v>
      </c>
      <c r="G101" s="141">
        <f t="shared" si="2"/>
        <v>0</v>
      </c>
      <c r="H101" s="128">
        <f>H102</f>
        <v>63000</v>
      </c>
    </row>
    <row r="102" spans="1:8" s="107" customFormat="1" ht="24" x14ac:dyDescent="0.2">
      <c r="A102" s="126" t="s">
        <v>601</v>
      </c>
      <c r="B102" s="137" t="s">
        <v>600</v>
      </c>
      <c r="C102" s="127" t="s">
        <v>78</v>
      </c>
      <c r="D102" s="127" t="s">
        <v>493</v>
      </c>
      <c r="E102" s="127" t="s">
        <v>433</v>
      </c>
      <c r="F102" s="128">
        <v>63000</v>
      </c>
      <c r="G102" s="141">
        <f t="shared" si="2"/>
        <v>0</v>
      </c>
      <c r="H102" s="128">
        <v>63000</v>
      </c>
    </row>
    <row r="103" spans="1:8" s="107" customFormat="1" ht="27" x14ac:dyDescent="0.2">
      <c r="A103" s="130" t="s">
        <v>598</v>
      </c>
      <c r="B103" s="121" t="s">
        <v>238</v>
      </c>
      <c r="C103" s="121"/>
      <c r="D103" s="121"/>
      <c r="E103" s="121"/>
      <c r="F103" s="122" t="e">
        <f>F104</f>
        <v>#REF!</v>
      </c>
      <c r="G103" s="141" t="e">
        <f t="shared" si="2"/>
        <v>#REF!</v>
      </c>
      <c r="H103" s="122">
        <f>H104</f>
        <v>924860.05918999994</v>
      </c>
    </row>
    <row r="104" spans="1:8" s="107" customFormat="1" ht="24" x14ac:dyDescent="0.2">
      <c r="A104" s="135" t="s">
        <v>602</v>
      </c>
      <c r="B104" s="136" t="s">
        <v>336</v>
      </c>
      <c r="C104" s="132"/>
      <c r="D104" s="132"/>
      <c r="E104" s="132"/>
      <c r="F104" s="133" t="e">
        <f>F105+#REF!+#REF!+F112+F117+F124+F131+F138</f>
        <v>#REF!</v>
      </c>
      <c r="G104" s="141" t="e">
        <f t="shared" si="2"/>
        <v>#REF!</v>
      </c>
      <c r="H104" s="133">
        <f>H105++H112+H117+H124+H131+H138</f>
        <v>924860.05918999994</v>
      </c>
    </row>
    <row r="105" spans="1:8" s="107" customFormat="1" ht="24" x14ac:dyDescent="0.2">
      <c r="A105" s="117" t="s">
        <v>241</v>
      </c>
      <c r="B105" s="118" t="s">
        <v>603</v>
      </c>
      <c r="C105" s="118"/>
      <c r="D105" s="118"/>
      <c r="E105" s="118"/>
      <c r="F105" s="119">
        <f>F106</f>
        <v>19534</v>
      </c>
      <c r="G105" s="141">
        <f t="shared" si="2"/>
        <v>8181.064190000001</v>
      </c>
      <c r="H105" s="119">
        <f>H106</f>
        <v>27715.064190000001</v>
      </c>
    </row>
    <row r="106" spans="1:8" s="107" customFormat="1" ht="12" x14ac:dyDescent="0.2">
      <c r="A106" s="52" t="s">
        <v>365</v>
      </c>
      <c r="B106" s="118" t="s">
        <v>603</v>
      </c>
      <c r="C106" s="22" t="s">
        <v>78</v>
      </c>
      <c r="D106" s="22"/>
      <c r="E106" s="118"/>
      <c r="F106" s="119">
        <f>F107</f>
        <v>19534</v>
      </c>
      <c r="G106" s="141">
        <f t="shared" si="2"/>
        <v>8181.064190000001</v>
      </c>
      <c r="H106" s="119">
        <f>H107</f>
        <v>27715.064190000001</v>
      </c>
    </row>
    <row r="107" spans="1:8" s="107" customFormat="1" ht="12" x14ac:dyDescent="0.2">
      <c r="A107" s="52" t="s">
        <v>399</v>
      </c>
      <c r="B107" s="118" t="s">
        <v>603</v>
      </c>
      <c r="C107" s="22" t="s">
        <v>78</v>
      </c>
      <c r="D107" s="22" t="s">
        <v>489</v>
      </c>
      <c r="E107" s="118"/>
      <c r="F107" s="119">
        <f>F108</f>
        <v>19534</v>
      </c>
      <c r="G107" s="141">
        <f t="shared" si="2"/>
        <v>8181.064190000001</v>
      </c>
      <c r="H107" s="119">
        <f>H108+H110</f>
        <v>27715.064190000001</v>
      </c>
    </row>
    <row r="108" spans="1:8" s="107" customFormat="1" ht="12" x14ac:dyDescent="0.2">
      <c r="A108" s="126" t="s">
        <v>604</v>
      </c>
      <c r="B108" s="127" t="s">
        <v>603</v>
      </c>
      <c r="C108" s="127" t="s">
        <v>78</v>
      </c>
      <c r="D108" s="127" t="s">
        <v>489</v>
      </c>
      <c r="E108" s="127" t="s">
        <v>84</v>
      </c>
      <c r="F108" s="128">
        <f>F109</f>
        <v>19534</v>
      </c>
      <c r="G108" s="141">
        <f t="shared" si="2"/>
        <v>7544.3981899999999</v>
      </c>
      <c r="H108" s="128">
        <f>H109</f>
        <v>27078.39819</v>
      </c>
    </row>
    <row r="109" spans="1:8" s="107" customFormat="1" ht="12" x14ac:dyDescent="0.2">
      <c r="A109" s="126" t="s">
        <v>85</v>
      </c>
      <c r="B109" s="127" t="s">
        <v>603</v>
      </c>
      <c r="C109" s="127" t="s">
        <v>78</v>
      </c>
      <c r="D109" s="127" t="s">
        <v>489</v>
      </c>
      <c r="E109" s="127" t="s">
        <v>86</v>
      </c>
      <c r="F109" s="128">
        <v>19534</v>
      </c>
      <c r="G109" s="141">
        <f t="shared" si="2"/>
        <v>7544.3981899999999</v>
      </c>
      <c r="H109" s="128">
        <f>19534+8181.06419-636.666</f>
        <v>27078.39819</v>
      </c>
    </row>
    <row r="110" spans="1:8" s="107" customFormat="1" ht="24" x14ac:dyDescent="0.2">
      <c r="A110" s="126" t="s">
        <v>436</v>
      </c>
      <c r="B110" s="127" t="s">
        <v>603</v>
      </c>
      <c r="C110" s="127" t="s">
        <v>78</v>
      </c>
      <c r="D110" s="127" t="s">
        <v>489</v>
      </c>
      <c r="E110" s="127" t="s">
        <v>437</v>
      </c>
      <c r="F110" s="128"/>
      <c r="G110" s="141"/>
      <c r="H110" s="128">
        <f>H111</f>
        <v>636.66600000000005</v>
      </c>
    </row>
    <row r="111" spans="1:8" s="107" customFormat="1" ht="12" x14ac:dyDescent="0.2">
      <c r="A111" s="126" t="s">
        <v>438</v>
      </c>
      <c r="B111" s="127" t="s">
        <v>603</v>
      </c>
      <c r="C111" s="127" t="s">
        <v>78</v>
      </c>
      <c r="D111" s="127" t="s">
        <v>489</v>
      </c>
      <c r="E111" s="127" t="s">
        <v>439</v>
      </c>
      <c r="F111" s="128"/>
      <c r="G111" s="141"/>
      <c r="H111" s="128">
        <v>636.66600000000005</v>
      </c>
    </row>
    <row r="112" spans="1:8" s="107" customFormat="1" ht="12" x14ac:dyDescent="0.2">
      <c r="A112" s="117" t="s">
        <v>230</v>
      </c>
      <c r="B112" s="118" t="s">
        <v>605</v>
      </c>
      <c r="C112" s="118"/>
      <c r="D112" s="118"/>
      <c r="E112" s="118"/>
      <c r="F112" s="119">
        <f>F113</f>
        <v>37562</v>
      </c>
      <c r="G112" s="141">
        <f t="shared" si="2"/>
        <v>-2232.7200000000012</v>
      </c>
      <c r="H112" s="119">
        <f>H113</f>
        <v>35329.279999999999</v>
      </c>
    </row>
    <row r="113" spans="1:8" s="107" customFormat="1" ht="12" x14ac:dyDescent="0.2">
      <c r="A113" s="52" t="s">
        <v>365</v>
      </c>
      <c r="B113" s="118" t="s">
        <v>605</v>
      </c>
      <c r="C113" s="22" t="s">
        <v>78</v>
      </c>
      <c r="D113" s="22"/>
      <c r="E113" s="118"/>
      <c r="F113" s="119">
        <f>F114</f>
        <v>37562</v>
      </c>
      <c r="G113" s="141">
        <f t="shared" si="2"/>
        <v>-2232.7200000000012</v>
      </c>
      <c r="H113" s="119">
        <f>H114</f>
        <v>35329.279999999999</v>
      </c>
    </row>
    <row r="114" spans="1:8" s="107" customFormat="1" ht="12" x14ac:dyDescent="0.2">
      <c r="A114" s="52" t="s">
        <v>399</v>
      </c>
      <c r="B114" s="118" t="s">
        <v>605</v>
      </c>
      <c r="C114" s="22" t="s">
        <v>78</v>
      </c>
      <c r="D114" s="22" t="s">
        <v>489</v>
      </c>
      <c r="E114" s="118"/>
      <c r="F114" s="119">
        <f>F115</f>
        <v>37562</v>
      </c>
      <c r="G114" s="141">
        <f t="shared" si="2"/>
        <v>-2232.7200000000012</v>
      </c>
      <c r="H114" s="119">
        <f>H115</f>
        <v>35329.279999999999</v>
      </c>
    </row>
    <row r="115" spans="1:8" s="107" customFormat="1" ht="12" x14ac:dyDescent="0.2">
      <c r="A115" s="126" t="s">
        <v>604</v>
      </c>
      <c r="B115" s="127" t="s">
        <v>605</v>
      </c>
      <c r="C115" s="127" t="s">
        <v>78</v>
      </c>
      <c r="D115" s="127" t="s">
        <v>489</v>
      </c>
      <c r="E115" s="127" t="s">
        <v>84</v>
      </c>
      <c r="F115" s="128">
        <f>F116</f>
        <v>37562</v>
      </c>
      <c r="G115" s="141">
        <f t="shared" si="2"/>
        <v>-2232.7200000000012</v>
      </c>
      <c r="H115" s="128">
        <f>H116</f>
        <v>35329.279999999999</v>
      </c>
    </row>
    <row r="116" spans="1:8" s="107" customFormat="1" ht="12" x14ac:dyDescent="0.2">
      <c r="A116" s="126" t="s">
        <v>85</v>
      </c>
      <c r="B116" s="127" t="s">
        <v>605</v>
      </c>
      <c r="C116" s="127" t="s">
        <v>78</v>
      </c>
      <c r="D116" s="127" t="s">
        <v>489</v>
      </c>
      <c r="E116" s="127" t="s">
        <v>86</v>
      </c>
      <c r="F116" s="128">
        <v>37562</v>
      </c>
      <c r="G116" s="141">
        <f t="shared" si="2"/>
        <v>-2232.7200000000012</v>
      </c>
      <c r="H116" s="128">
        <f>37562-2232.72</f>
        <v>35329.279999999999</v>
      </c>
    </row>
    <row r="117" spans="1:8" s="107" customFormat="1" ht="24" x14ac:dyDescent="0.2">
      <c r="A117" s="117" t="s">
        <v>606</v>
      </c>
      <c r="B117" s="118" t="s">
        <v>43</v>
      </c>
      <c r="C117" s="118"/>
      <c r="D117" s="118"/>
      <c r="E117" s="118"/>
      <c r="F117" s="141">
        <f>F118</f>
        <v>151753.79999999999</v>
      </c>
      <c r="G117" s="141">
        <f t="shared" si="2"/>
        <v>161721.799</v>
      </c>
      <c r="H117" s="141">
        <f>H118</f>
        <v>313475.59899999999</v>
      </c>
    </row>
    <row r="118" spans="1:8" s="107" customFormat="1" ht="12" x14ac:dyDescent="0.2">
      <c r="A118" s="52" t="s">
        <v>365</v>
      </c>
      <c r="B118" s="118" t="s">
        <v>43</v>
      </c>
      <c r="C118" s="22" t="s">
        <v>78</v>
      </c>
      <c r="D118" s="22"/>
      <c r="E118" s="132"/>
      <c r="F118" s="141">
        <f>F119</f>
        <v>151753.79999999999</v>
      </c>
      <c r="G118" s="141">
        <f t="shared" si="2"/>
        <v>161721.799</v>
      </c>
      <c r="H118" s="141">
        <f>H119</f>
        <v>313475.59899999999</v>
      </c>
    </row>
    <row r="119" spans="1:8" s="107" customFormat="1" ht="12" x14ac:dyDescent="0.2">
      <c r="A119" s="52" t="s">
        <v>399</v>
      </c>
      <c r="B119" s="118" t="s">
        <v>43</v>
      </c>
      <c r="C119" s="22" t="s">
        <v>78</v>
      </c>
      <c r="D119" s="22" t="s">
        <v>489</v>
      </c>
      <c r="E119" s="132"/>
      <c r="F119" s="141">
        <f>F120</f>
        <v>151753.79999999999</v>
      </c>
      <c r="G119" s="141">
        <f t="shared" si="2"/>
        <v>161721.799</v>
      </c>
      <c r="H119" s="141">
        <f>H120+H122</f>
        <v>313475.59899999999</v>
      </c>
    </row>
    <row r="120" spans="1:8" s="107" customFormat="1" ht="12" x14ac:dyDescent="0.2">
      <c r="A120" s="126" t="s">
        <v>604</v>
      </c>
      <c r="B120" s="127" t="s">
        <v>43</v>
      </c>
      <c r="C120" s="127" t="s">
        <v>78</v>
      </c>
      <c r="D120" s="127" t="s">
        <v>489</v>
      </c>
      <c r="E120" s="127" t="s">
        <v>84</v>
      </c>
      <c r="F120" s="142">
        <f>F121</f>
        <v>151753.79999999999</v>
      </c>
      <c r="G120" s="141">
        <f t="shared" si="2"/>
        <v>145396.799</v>
      </c>
      <c r="H120" s="142">
        <f>H121</f>
        <v>297150.59899999999</v>
      </c>
    </row>
    <row r="121" spans="1:8" s="107" customFormat="1" ht="12" x14ac:dyDescent="0.2">
      <c r="A121" s="126" t="s">
        <v>85</v>
      </c>
      <c r="B121" s="127" t="s">
        <v>43</v>
      </c>
      <c r="C121" s="127" t="s">
        <v>78</v>
      </c>
      <c r="D121" s="127" t="s">
        <v>489</v>
      </c>
      <c r="E121" s="127" t="s">
        <v>86</v>
      </c>
      <c r="F121" s="142">
        <v>151753.79999999999</v>
      </c>
      <c r="G121" s="141">
        <f t="shared" si="2"/>
        <v>145396.799</v>
      </c>
      <c r="H121" s="142">
        <f>151753.82-24750-2375+150000+11721.779+10800</f>
        <v>297150.59899999999</v>
      </c>
    </row>
    <row r="122" spans="1:8" s="107" customFormat="1" ht="24" x14ac:dyDescent="0.2">
      <c r="A122" s="126" t="s">
        <v>436</v>
      </c>
      <c r="B122" s="127" t="s">
        <v>43</v>
      </c>
      <c r="C122" s="127" t="s">
        <v>78</v>
      </c>
      <c r="D122" s="127" t="s">
        <v>489</v>
      </c>
      <c r="E122" s="127" t="s">
        <v>437</v>
      </c>
      <c r="F122" s="142"/>
      <c r="G122" s="141"/>
      <c r="H122" s="142">
        <f>H123</f>
        <v>16325</v>
      </c>
    </row>
    <row r="123" spans="1:8" s="107" customFormat="1" ht="12" x14ac:dyDescent="0.2">
      <c r="A123" s="126" t="s">
        <v>438</v>
      </c>
      <c r="B123" s="127" t="s">
        <v>43</v>
      </c>
      <c r="C123" s="127" t="s">
        <v>78</v>
      </c>
      <c r="D123" s="127" t="s">
        <v>489</v>
      </c>
      <c r="E123" s="127" t="s">
        <v>439</v>
      </c>
      <c r="F123" s="142"/>
      <c r="G123" s="141"/>
      <c r="H123" s="142">
        <f>24750+2375-10800</f>
        <v>16325</v>
      </c>
    </row>
    <row r="124" spans="1:8" s="107" customFormat="1" ht="24" x14ac:dyDescent="0.2">
      <c r="A124" s="117" t="s">
        <v>242</v>
      </c>
      <c r="B124" s="118" t="s">
        <v>44</v>
      </c>
      <c r="C124" s="118"/>
      <c r="D124" s="118"/>
      <c r="E124" s="118"/>
      <c r="F124" s="141">
        <f>F125</f>
        <v>10623</v>
      </c>
      <c r="G124" s="141">
        <f t="shared" si="2"/>
        <v>8947.4199999999983</v>
      </c>
      <c r="H124" s="141">
        <f>H125</f>
        <v>19570.419999999998</v>
      </c>
    </row>
    <row r="125" spans="1:8" s="107" customFormat="1" ht="12" x14ac:dyDescent="0.2">
      <c r="A125" s="52" t="s">
        <v>365</v>
      </c>
      <c r="B125" s="118" t="s">
        <v>44</v>
      </c>
      <c r="C125" s="22" t="s">
        <v>78</v>
      </c>
      <c r="D125" s="22"/>
      <c r="E125" s="132"/>
      <c r="F125" s="141">
        <f>F126</f>
        <v>10623</v>
      </c>
      <c r="G125" s="141">
        <f t="shared" si="2"/>
        <v>8947.4199999999983</v>
      </c>
      <c r="H125" s="141">
        <f>H126</f>
        <v>19570.419999999998</v>
      </c>
    </row>
    <row r="126" spans="1:8" s="107" customFormat="1" ht="12" x14ac:dyDescent="0.2">
      <c r="A126" s="52" t="s">
        <v>399</v>
      </c>
      <c r="B126" s="118" t="s">
        <v>44</v>
      </c>
      <c r="C126" s="22" t="s">
        <v>78</v>
      </c>
      <c r="D126" s="22" t="s">
        <v>489</v>
      </c>
      <c r="E126" s="132"/>
      <c r="F126" s="141">
        <f>F127</f>
        <v>10623</v>
      </c>
      <c r="G126" s="141">
        <f t="shared" si="2"/>
        <v>8947.4199999999983</v>
      </c>
      <c r="H126" s="141">
        <f>H127+H129</f>
        <v>19570.419999999998</v>
      </c>
    </row>
    <row r="127" spans="1:8" s="107" customFormat="1" ht="12" x14ac:dyDescent="0.2">
      <c r="A127" s="126" t="s">
        <v>604</v>
      </c>
      <c r="B127" s="127" t="s">
        <v>44</v>
      </c>
      <c r="C127" s="127" t="s">
        <v>78</v>
      </c>
      <c r="D127" s="127" t="s">
        <v>489</v>
      </c>
      <c r="E127" s="127" t="s">
        <v>84</v>
      </c>
      <c r="F127" s="142">
        <f>F128</f>
        <v>10623</v>
      </c>
      <c r="G127" s="141">
        <f t="shared" si="2"/>
        <v>7272.4199999999983</v>
      </c>
      <c r="H127" s="142">
        <f>H128</f>
        <v>17895.419999999998</v>
      </c>
    </row>
    <row r="128" spans="1:8" s="107" customFormat="1" ht="12" x14ac:dyDescent="0.2">
      <c r="A128" s="126" t="s">
        <v>85</v>
      </c>
      <c r="B128" s="127" t="s">
        <v>44</v>
      </c>
      <c r="C128" s="127" t="s">
        <v>78</v>
      </c>
      <c r="D128" s="127" t="s">
        <v>489</v>
      </c>
      <c r="E128" s="127" t="s">
        <v>86</v>
      </c>
      <c r="F128" s="142">
        <v>10623</v>
      </c>
      <c r="G128" s="141">
        <f t="shared" si="2"/>
        <v>7272.4199999999983</v>
      </c>
      <c r="H128" s="142">
        <f>10623-2750+2232.72-125+1200+6714.7</f>
        <v>17895.419999999998</v>
      </c>
    </row>
    <row r="129" spans="1:8" s="107" customFormat="1" ht="24" x14ac:dyDescent="0.2">
      <c r="A129" s="126" t="s">
        <v>436</v>
      </c>
      <c r="B129" s="127" t="s">
        <v>44</v>
      </c>
      <c r="C129" s="127" t="s">
        <v>78</v>
      </c>
      <c r="D129" s="127" t="s">
        <v>489</v>
      </c>
      <c r="E129" s="127" t="s">
        <v>437</v>
      </c>
      <c r="F129" s="142"/>
      <c r="G129" s="141"/>
      <c r="H129" s="142">
        <f>H130</f>
        <v>1675</v>
      </c>
    </row>
    <row r="130" spans="1:8" s="107" customFormat="1" ht="12" x14ac:dyDescent="0.2">
      <c r="A130" s="126" t="s">
        <v>438</v>
      </c>
      <c r="B130" s="127" t="s">
        <v>44</v>
      </c>
      <c r="C130" s="127" t="s">
        <v>78</v>
      </c>
      <c r="D130" s="127" t="s">
        <v>489</v>
      </c>
      <c r="E130" s="127" t="s">
        <v>439</v>
      </c>
      <c r="F130" s="142"/>
      <c r="G130" s="141"/>
      <c r="H130" s="142">
        <f>2750+125-1200</f>
        <v>1675</v>
      </c>
    </row>
    <row r="131" spans="1:8" s="107" customFormat="1" ht="36" x14ac:dyDescent="0.2">
      <c r="A131" s="117" t="s">
        <v>722</v>
      </c>
      <c r="B131" s="118" t="s">
        <v>595</v>
      </c>
      <c r="C131" s="118"/>
      <c r="D131" s="118"/>
      <c r="E131" s="118"/>
      <c r="F131" s="141">
        <f>F132</f>
        <v>400000</v>
      </c>
      <c r="G131" s="141">
        <f t="shared" si="2"/>
        <v>0</v>
      </c>
      <c r="H131" s="141">
        <f>H132</f>
        <v>400000</v>
      </c>
    </row>
    <row r="132" spans="1:8" s="107" customFormat="1" ht="12" x14ac:dyDescent="0.2">
      <c r="A132" s="52" t="s">
        <v>365</v>
      </c>
      <c r="B132" s="118" t="s">
        <v>595</v>
      </c>
      <c r="C132" s="22" t="s">
        <v>78</v>
      </c>
      <c r="D132" s="22"/>
      <c r="E132" s="118"/>
      <c r="F132" s="141">
        <f>F133</f>
        <v>400000</v>
      </c>
      <c r="G132" s="141">
        <f t="shared" si="2"/>
        <v>0</v>
      </c>
      <c r="H132" s="141">
        <f>H133</f>
        <v>400000</v>
      </c>
    </row>
    <row r="133" spans="1:8" s="107" customFormat="1" ht="12" x14ac:dyDescent="0.2">
      <c r="A133" s="52" t="s">
        <v>399</v>
      </c>
      <c r="B133" s="118" t="s">
        <v>595</v>
      </c>
      <c r="C133" s="22" t="s">
        <v>78</v>
      </c>
      <c r="D133" s="22" t="s">
        <v>489</v>
      </c>
      <c r="E133" s="118"/>
      <c r="F133" s="141">
        <f>F134+F136</f>
        <v>400000</v>
      </c>
      <c r="G133" s="141">
        <f t="shared" si="2"/>
        <v>0</v>
      </c>
      <c r="H133" s="141">
        <f>H134+H136</f>
        <v>400000</v>
      </c>
    </row>
    <row r="134" spans="1:8" s="107" customFormat="1" ht="12" x14ac:dyDescent="0.2">
      <c r="A134" s="126" t="s">
        <v>604</v>
      </c>
      <c r="B134" s="127" t="s">
        <v>595</v>
      </c>
      <c r="C134" s="127" t="s">
        <v>78</v>
      </c>
      <c r="D134" s="127" t="s">
        <v>489</v>
      </c>
      <c r="E134" s="127" t="s">
        <v>84</v>
      </c>
      <c r="F134" s="142">
        <f>F135</f>
        <v>329000</v>
      </c>
      <c r="G134" s="141">
        <f t="shared" si="2"/>
        <v>0</v>
      </c>
      <c r="H134" s="142">
        <f>H135</f>
        <v>329000</v>
      </c>
    </row>
    <row r="135" spans="1:8" s="107" customFormat="1" ht="12" x14ac:dyDescent="0.2">
      <c r="A135" s="126" t="s">
        <v>85</v>
      </c>
      <c r="B135" s="127" t="s">
        <v>595</v>
      </c>
      <c r="C135" s="127" t="s">
        <v>78</v>
      </c>
      <c r="D135" s="127" t="s">
        <v>489</v>
      </c>
      <c r="E135" s="127" t="s">
        <v>86</v>
      </c>
      <c r="F135" s="142">
        <v>329000</v>
      </c>
      <c r="G135" s="141">
        <f t="shared" si="2"/>
        <v>0</v>
      </c>
      <c r="H135" s="142">
        <v>329000</v>
      </c>
    </row>
    <row r="136" spans="1:8" s="107" customFormat="1" ht="24" x14ac:dyDescent="0.2">
      <c r="A136" s="126" t="s">
        <v>436</v>
      </c>
      <c r="B136" s="127" t="s">
        <v>595</v>
      </c>
      <c r="C136" s="127" t="s">
        <v>78</v>
      </c>
      <c r="D136" s="127" t="s">
        <v>489</v>
      </c>
      <c r="E136" s="127" t="s">
        <v>437</v>
      </c>
      <c r="F136" s="142">
        <f>F137</f>
        <v>71000</v>
      </c>
      <c r="G136" s="141">
        <f t="shared" si="2"/>
        <v>0</v>
      </c>
      <c r="H136" s="142">
        <f>H137</f>
        <v>71000</v>
      </c>
    </row>
    <row r="137" spans="1:8" s="107" customFormat="1" ht="12" x14ac:dyDescent="0.2">
      <c r="A137" s="126" t="s">
        <v>438</v>
      </c>
      <c r="B137" s="127" t="s">
        <v>595</v>
      </c>
      <c r="C137" s="127" t="s">
        <v>78</v>
      </c>
      <c r="D137" s="127" t="s">
        <v>489</v>
      </c>
      <c r="E137" s="127" t="s">
        <v>439</v>
      </c>
      <c r="F137" s="142">
        <v>71000</v>
      </c>
      <c r="G137" s="141">
        <f t="shared" si="2"/>
        <v>0</v>
      </c>
      <c r="H137" s="142">
        <v>71000</v>
      </c>
    </row>
    <row r="138" spans="1:8" s="107" customFormat="1" ht="24" x14ac:dyDescent="0.2">
      <c r="A138" s="117" t="s">
        <v>596</v>
      </c>
      <c r="B138" s="118" t="s">
        <v>597</v>
      </c>
      <c r="C138" s="118"/>
      <c r="D138" s="118"/>
      <c r="E138" s="118"/>
      <c r="F138" s="141">
        <f>F139</f>
        <v>100243</v>
      </c>
      <c r="G138" s="141">
        <f t="shared" si="2"/>
        <v>28526.695999999996</v>
      </c>
      <c r="H138" s="141">
        <f>H139</f>
        <v>128769.696</v>
      </c>
    </row>
    <row r="139" spans="1:8" s="107" customFormat="1" ht="12" x14ac:dyDescent="0.2">
      <c r="A139" s="52" t="s">
        <v>365</v>
      </c>
      <c r="B139" s="22" t="s">
        <v>597</v>
      </c>
      <c r="C139" s="22" t="s">
        <v>78</v>
      </c>
      <c r="D139" s="22"/>
      <c r="E139" s="118"/>
      <c r="F139" s="141">
        <f>F140</f>
        <v>100243</v>
      </c>
      <c r="G139" s="141">
        <f t="shared" si="2"/>
        <v>28526.695999999996</v>
      </c>
      <c r="H139" s="141">
        <f>H140</f>
        <v>128769.696</v>
      </c>
    </row>
    <row r="140" spans="1:8" s="107" customFormat="1" ht="12" x14ac:dyDescent="0.2">
      <c r="A140" s="52" t="s">
        <v>399</v>
      </c>
      <c r="B140" s="22" t="s">
        <v>597</v>
      </c>
      <c r="C140" s="22" t="s">
        <v>78</v>
      </c>
      <c r="D140" s="22" t="s">
        <v>489</v>
      </c>
      <c r="E140" s="118"/>
      <c r="F140" s="141">
        <f>F141+F143</f>
        <v>100243</v>
      </c>
      <c r="G140" s="141">
        <f t="shared" si="2"/>
        <v>28526.695999999996</v>
      </c>
      <c r="H140" s="141">
        <f>H141+H143</f>
        <v>128769.696</v>
      </c>
    </row>
    <row r="141" spans="1:8" s="107" customFormat="1" ht="12" x14ac:dyDescent="0.2">
      <c r="A141" s="126" t="s">
        <v>604</v>
      </c>
      <c r="B141" s="127" t="s">
        <v>597</v>
      </c>
      <c r="C141" s="127" t="s">
        <v>78</v>
      </c>
      <c r="D141" s="127" t="s">
        <v>489</v>
      </c>
      <c r="E141" s="127" t="s">
        <v>84</v>
      </c>
      <c r="F141" s="142">
        <f>F142</f>
        <v>91437.55</v>
      </c>
      <c r="G141" s="141">
        <f t="shared" si="2"/>
        <v>28526.695999999996</v>
      </c>
      <c r="H141" s="142">
        <f>H142</f>
        <v>119964.246</v>
      </c>
    </row>
    <row r="142" spans="1:8" s="107" customFormat="1" ht="12" x14ac:dyDescent="0.2">
      <c r="A142" s="126" t="s">
        <v>85</v>
      </c>
      <c r="B142" s="127" t="s">
        <v>597</v>
      </c>
      <c r="C142" s="127" t="s">
        <v>78</v>
      </c>
      <c r="D142" s="127" t="s">
        <v>489</v>
      </c>
      <c r="E142" s="127" t="s">
        <v>86</v>
      </c>
      <c r="F142" s="142">
        <v>91437.55</v>
      </c>
      <c r="G142" s="141">
        <f t="shared" si="2"/>
        <v>28526.695999999996</v>
      </c>
      <c r="H142" s="142">
        <f>91437.55+28526.696</f>
        <v>119964.246</v>
      </c>
    </row>
    <row r="143" spans="1:8" s="107" customFormat="1" ht="24" x14ac:dyDescent="0.2">
      <c r="A143" s="126" t="s">
        <v>436</v>
      </c>
      <c r="B143" s="127" t="s">
        <v>597</v>
      </c>
      <c r="C143" s="127" t="s">
        <v>78</v>
      </c>
      <c r="D143" s="127" t="s">
        <v>489</v>
      </c>
      <c r="E143" s="127" t="s">
        <v>437</v>
      </c>
      <c r="F143" s="142">
        <f>F144</f>
        <v>8805.4500000000007</v>
      </c>
      <c r="G143" s="141">
        <f t="shared" si="2"/>
        <v>0</v>
      </c>
      <c r="H143" s="142">
        <f>H144</f>
        <v>8805.4500000000007</v>
      </c>
    </row>
    <row r="144" spans="1:8" s="107" customFormat="1" ht="12" x14ac:dyDescent="0.2">
      <c r="A144" s="126" t="s">
        <v>438</v>
      </c>
      <c r="B144" s="127" t="s">
        <v>597</v>
      </c>
      <c r="C144" s="127" t="s">
        <v>78</v>
      </c>
      <c r="D144" s="127" t="s">
        <v>489</v>
      </c>
      <c r="E144" s="127" t="s">
        <v>439</v>
      </c>
      <c r="F144" s="142">
        <v>8805.4500000000007</v>
      </c>
      <c r="G144" s="141">
        <f t="shared" si="2"/>
        <v>0</v>
      </c>
      <c r="H144" s="142">
        <v>8805.4500000000007</v>
      </c>
    </row>
    <row r="145" spans="1:8" s="107" customFormat="1" ht="12" x14ac:dyDescent="0.2">
      <c r="A145" s="131" t="s">
        <v>459</v>
      </c>
      <c r="B145" s="132" t="s">
        <v>331</v>
      </c>
      <c r="C145" s="132"/>
      <c r="D145" s="132"/>
      <c r="E145" s="132"/>
      <c r="F145" s="133">
        <f>F146+F156</f>
        <v>18034.3</v>
      </c>
      <c r="G145" s="141">
        <f t="shared" si="2"/>
        <v>22000.000000000004</v>
      </c>
      <c r="H145" s="133">
        <f>H146+H156</f>
        <v>40034.300000000003</v>
      </c>
    </row>
    <row r="146" spans="1:8" s="107" customFormat="1" ht="12" x14ac:dyDescent="0.2">
      <c r="A146" s="166" t="s">
        <v>337</v>
      </c>
      <c r="B146" s="167" t="s">
        <v>607</v>
      </c>
      <c r="C146" s="146"/>
      <c r="D146" s="146"/>
      <c r="E146" s="146"/>
      <c r="F146" s="151">
        <f>F147</f>
        <v>4350</v>
      </c>
      <c r="G146" s="141">
        <f t="shared" ref="G146:G160" si="3">H146-F146</f>
        <v>0</v>
      </c>
      <c r="H146" s="151">
        <f>H147</f>
        <v>4350</v>
      </c>
    </row>
    <row r="147" spans="1:8" s="107" customFormat="1" ht="12" x14ac:dyDescent="0.2">
      <c r="A147" s="52" t="s">
        <v>365</v>
      </c>
      <c r="B147" s="149" t="s">
        <v>607</v>
      </c>
      <c r="C147" s="22" t="s">
        <v>78</v>
      </c>
      <c r="D147" s="22"/>
      <c r="E147" s="146"/>
      <c r="F147" s="119">
        <f>F148</f>
        <v>4350</v>
      </c>
      <c r="G147" s="141">
        <f t="shared" si="3"/>
        <v>0</v>
      </c>
      <c r="H147" s="119">
        <f>H148</f>
        <v>4350</v>
      </c>
    </row>
    <row r="148" spans="1:8" s="107" customFormat="1" ht="12" x14ac:dyDescent="0.2">
      <c r="A148" s="52" t="s">
        <v>399</v>
      </c>
      <c r="B148" s="149" t="s">
        <v>607</v>
      </c>
      <c r="C148" s="22" t="s">
        <v>78</v>
      </c>
      <c r="D148" s="22" t="s">
        <v>489</v>
      </c>
      <c r="E148" s="146"/>
      <c r="F148" s="119">
        <f>F149</f>
        <v>4350</v>
      </c>
      <c r="G148" s="141">
        <f t="shared" si="3"/>
        <v>0</v>
      </c>
      <c r="H148" s="119">
        <f>H149</f>
        <v>4350</v>
      </c>
    </row>
    <row r="149" spans="1:8" s="107" customFormat="1" ht="12" x14ac:dyDescent="0.2">
      <c r="A149" s="117" t="s">
        <v>490</v>
      </c>
      <c r="B149" s="118" t="s">
        <v>607</v>
      </c>
      <c r="C149" s="118" t="s">
        <v>78</v>
      </c>
      <c r="D149" s="118" t="s">
        <v>489</v>
      </c>
      <c r="E149" s="118"/>
      <c r="F149" s="119">
        <f>F150+F152+F154</f>
        <v>4350</v>
      </c>
      <c r="G149" s="141">
        <f t="shared" si="3"/>
        <v>0</v>
      </c>
      <c r="H149" s="119">
        <f>H150+H152+H154</f>
        <v>4350</v>
      </c>
    </row>
    <row r="150" spans="1:8" s="107" customFormat="1" ht="36" x14ac:dyDescent="0.2">
      <c r="A150" s="126" t="s">
        <v>79</v>
      </c>
      <c r="B150" s="127" t="s">
        <v>607</v>
      </c>
      <c r="C150" s="127" t="s">
        <v>78</v>
      </c>
      <c r="D150" s="127" t="s">
        <v>489</v>
      </c>
      <c r="E150" s="127" t="s">
        <v>80</v>
      </c>
      <c r="F150" s="128">
        <f>F151</f>
        <v>3890</v>
      </c>
      <c r="G150" s="141">
        <f t="shared" si="3"/>
        <v>0</v>
      </c>
      <c r="H150" s="128">
        <f>H151</f>
        <v>3890</v>
      </c>
    </row>
    <row r="151" spans="1:8" s="107" customFormat="1" ht="12" x14ac:dyDescent="0.2">
      <c r="A151" s="126" t="s">
        <v>491</v>
      </c>
      <c r="B151" s="127" t="s">
        <v>607</v>
      </c>
      <c r="C151" s="127" t="s">
        <v>78</v>
      </c>
      <c r="D151" s="127" t="s">
        <v>489</v>
      </c>
      <c r="E151" s="127" t="s">
        <v>492</v>
      </c>
      <c r="F151" s="128">
        <v>3890</v>
      </c>
      <c r="G151" s="141">
        <f t="shared" si="3"/>
        <v>0</v>
      </c>
      <c r="H151" s="128">
        <v>3890</v>
      </c>
    </row>
    <row r="152" spans="1:8" s="107" customFormat="1" ht="12" x14ac:dyDescent="0.2">
      <c r="A152" s="126" t="s">
        <v>604</v>
      </c>
      <c r="B152" s="127" t="s">
        <v>607</v>
      </c>
      <c r="C152" s="127" t="s">
        <v>78</v>
      </c>
      <c r="D152" s="127" t="s">
        <v>489</v>
      </c>
      <c r="E152" s="127" t="s">
        <v>84</v>
      </c>
      <c r="F152" s="128">
        <f>F153</f>
        <v>294.7</v>
      </c>
      <c r="G152" s="141">
        <f t="shared" si="3"/>
        <v>-29.118999999999971</v>
      </c>
      <c r="H152" s="128">
        <f>H153</f>
        <v>265.58100000000002</v>
      </c>
    </row>
    <row r="153" spans="1:8" s="107" customFormat="1" ht="12" x14ac:dyDescent="0.2">
      <c r="A153" s="126" t="s">
        <v>85</v>
      </c>
      <c r="B153" s="127" t="s">
        <v>607</v>
      </c>
      <c r="C153" s="127" t="s">
        <v>78</v>
      </c>
      <c r="D153" s="127" t="s">
        <v>489</v>
      </c>
      <c r="E153" s="127" t="s">
        <v>86</v>
      </c>
      <c r="F153" s="128">
        <v>294.7</v>
      </c>
      <c r="G153" s="141">
        <f t="shared" si="3"/>
        <v>-29.118999999999971</v>
      </c>
      <c r="H153" s="128">
        <f>294.7-29.119</f>
        <v>265.58100000000002</v>
      </c>
    </row>
    <row r="154" spans="1:8" s="107" customFormat="1" ht="12" x14ac:dyDescent="0.2">
      <c r="A154" s="126" t="s">
        <v>87</v>
      </c>
      <c r="B154" s="127" t="s">
        <v>607</v>
      </c>
      <c r="C154" s="127" t="s">
        <v>78</v>
      </c>
      <c r="D154" s="127" t="s">
        <v>489</v>
      </c>
      <c r="E154" s="127" t="s">
        <v>88</v>
      </c>
      <c r="F154" s="128">
        <f>F155</f>
        <v>165.3</v>
      </c>
      <c r="G154" s="141">
        <f t="shared" si="3"/>
        <v>29.119</v>
      </c>
      <c r="H154" s="128">
        <f>H155</f>
        <v>194.41900000000001</v>
      </c>
    </row>
    <row r="155" spans="1:8" s="107" customFormat="1" ht="12" x14ac:dyDescent="0.2">
      <c r="A155" s="126" t="s">
        <v>156</v>
      </c>
      <c r="B155" s="127" t="s">
        <v>607</v>
      </c>
      <c r="C155" s="127" t="s">
        <v>78</v>
      </c>
      <c r="D155" s="127" t="s">
        <v>489</v>
      </c>
      <c r="E155" s="127" t="s">
        <v>89</v>
      </c>
      <c r="F155" s="128">
        <v>165.3</v>
      </c>
      <c r="G155" s="141">
        <f t="shared" si="3"/>
        <v>29.119</v>
      </c>
      <c r="H155" s="128">
        <f>165.3+29.119</f>
        <v>194.41900000000001</v>
      </c>
    </row>
    <row r="156" spans="1:8" s="107" customFormat="1" ht="12" x14ac:dyDescent="0.2">
      <c r="A156" s="135" t="s">
        <v>338</v>
      </c>
      <c r="B156" s="136" t="s">
        <v>608</v>
      </c>
      <c r="C156" s="132"/>
      <c r="D156" s="132"/>
      <c r="E156" s="132"/>
      <c r="F156" s="133">
        <f>F157</f>
        <v>13684.3</v>
      </c>
      <c r="G156" s="141">
        <f t="shared" si="3"/>
        <v>22000.000000000004</v>
      </c>
      <c r="H156" s="133">
        <f>H157</f>
        <v>35684.300000000003</v>
      </c>
    </row>
    <row r="157" spans="1:8" s="107" customFormat="1" ht="12" x14ac:dyDescent="0.2">
      <c r="A157" s="52" t="s">
        <v>365</v>
      </c>
      <c r="B157" s="22" t="s">
        <v>608</v>
      </c>
      <c r="C157" s="22" t="s">
        <v>78</v>
      </c>
      <c r="D157" s="22"/>
      <c r="E157" s="132"/>
      <c r="F157" s="119">
        <f>F158</f>
        <v>13684.3</v>
      </c>
      <c r="G157" s="141">
        <f t="shared" si="3"/>
        <v>22000.000000000004</v>
      </c>
      <c r="H157" s="119">
        <f>H158</f>
        <v>35684.300000000003</v>
      </c>
    </row>
    <row r="158" spans="1:8" s="107" customFormat="1" ht="12" x14ac:dyDescent="0.2">
      <c r="A158" s="52" t="s">
        <v>399</v>
      </c>
      <c r="B158" s="22" t="s">
        <v>608</v>
      </c>
      <c r="C158" s="22" t="s">
        <v>78</v>
      </c>
      <c r="D158" s="22" t="s">
        <v>489</v>
      </c>
      <c r="E158" s="132"/>
      <c r="F158" s="119">
        <f>F159</f>
        <v>13684.3</v>
      </c>
      <c r="G158" s="141">
        <f t="shared" si="3"/>
        <v>22000.000000000004</v>
      </c>
      <c r="H158" s="119">
        <f>H159</f>
        <v>35684.300000000003</v>
      </c>
    </row>
    <row r="159" spans="1:8" s="107" customFormat="1" ht="24" customHeight="1" x14ac:dyDescent="0.2">
      <c r="A159" s="126" t="s">
        <v>104</v>
      </c>
      <c r="B159" s="127" t="s">
        <v>608</v>
      </c>
      <c r="C159" s="127" t="s">
        <v>78</v>
      </c>
      <c r="D159" s="127" t="s">
        <v>489</v>
      </c>
      <c r="E159" s="127" t="s">
        <v>410</v>
      </c>
      <c r="F159" s="128">
        <f>F160</f>
        <v>13684.3</v>
      </c>
      <c r="G159" s="141">
        <f t="shared" si="3"/>
        <v>22000.000000000004</v>
      </c>
      <c r="H159" s="128">
        <f>H160</f>
        <v>35684.300000000003</v>
      </c>
    </row>
    <row r="160" spans="1:8" s="107" customFormat="1" ht="12" x14ac:dyDescent="0.2">
      <c r="A160" s="126" t="s">
        <v>105</v>
      </c>
      <c r="B160" s="127" t="s">
        <v>608</v>
      </c>
      <c r="C160" s="127" t="s">
        <v>78</v>
      </c>
      <c r="D160" s="127" t="s">
        <v>489</v>
      </c>
      <c r="E160" s="127" t="s">
        <v>428</v>
      </c>
      <c r="F160" s="128">
        <v>13684.3</v>
      </c>
      <c r="G160" s="141">
        <f t="shared" si="3"/>
        <v>22000.000000000004</v>
      </c>
      <c r="H160" s="128">
        <f>13684.3+10000+1000+11000</f>
        <v>35684.300000000003</v>
      </c>
    </row>
    <row r="161" spans="1:8" s="107" customFormat="1" ht="27" x14ac:dyDescent="0.2">
      <c r="A161" s="138" t="s">
        <v>627</v>
      </c>
      <c r="B161" s="200" t="s">
        <v>256</v>
      </c>
      <c r="C161" s="139"/>
      <c r="D161" s="139"/>
      <c r="E161" s="139"/>
      <c r="F161" s="201">
        <f>F162+F167+F172+F177+F182+F187+F192+F197+F202+F207+F216+F221+F226</f>
        <v>381255</v>
      </c>
      <c r="G161" s="210">
        <f>H161-F161</f>
        <v>-19572.428000000014</v>
      </c>
      <c r="H161" s="201">
        <f>H162+H167+H172+H177+H182+H187+H192+H197+H202+H207+H216+H221+H226+H240+H245</f>
        <v>361682.57199999999</v>
      </c>
    </row>
    <row r="162" spans="1:8" s="107" customFormat="1" ht="12" x14ac:dyDescent="0.2">
      <c r="A162" s="148" t="s">
        <v>629</v>
      </c>
      <c r="B162" s="118" t="s">
        <v>630</v>
      </c>
      <c r="C162" s="118"/>
      <c r="D162" s="118"/>
      <c r="E162" s="118"/>
      <c r="F162" s="119">
        <f>F163</f>
        <v>31000</v>
      </c>
      <c r="G162" s="141">
        <f>H162-F162</f>
        <v>-16715.2</v>
      </c>
      <c r="H162" s="119">
        <f>H163</f>
        <v>14284.8</v>
      </c>
    </row>
    <row r="163" spans="1:8" s="107" customFormat="1" ht="12" x14ac:dyDescent="0.2">
      <c r="A163" s="70" t="s">
        <v>377</v>
      </c>
      <c r="B163" s="118" t="s">
        <v>630</v>
      </c>
      <c r="C163" s="22" t="s">
        <v>435</v>
      </c>
      <c r="D163" s="22"/>
      <c r="E163" s="22"/>
      <c r="F163" s="39">
        <f>F164</f>
        <v>31000</v>
      </c>
      <c r="G163" s="141">
        <f t="shared" ref="G163:G226" si="4">H163-F163</f>
        <v>-16715.2</v>
      </c>
      <c r="H163" s="39">
        <f>H164</f>
        <v>14284.8</v>
      </c>
    </row>
    <row r="164" spans="1:8" s="107" customFormat="1" ht="12" x14ac:dyDescent="0.2">
      <c r="A164" s="70" t="s">
        <v>381</v>
      </c>
      <c r="B164" s="118" t="s">
        <v>630</v>
      </c>
      <c r="C164" s="22" t="s">
        <v>435</v>
      </c>
      <c r="D164" s="22" t="s">
        <v>488</v>
      </c>
      <c r="E164" s="22"/>
      <c r="F164" s="39">
        <f>F165</f>
        <v>31000</v>
      </c>
      <c r="G164" s="141">
        <f t="shared" si="4"/>
        <v>-16715.2</v>
      </c>
      <c r="H164" s="39">
        <f>H165</f>
        <v>14284.8</v>
      </c>
    </row>
    <row r="165" spans="1:8" s="107" customFormat="1" ht="12" x14ac:dyDescent="0.2">
      <c r="A165" s="126" t="s">
        <v>303</v>
      </c>
      <c r="B165" s="127" t="s">
        <v>630</v>
      </c>
      <c r="C165" s="127" t="s">
        <v>435</v>
      </c>
      <c r="D165" s="127" t="s">
        <v>488</v>
      </c>
      <c r="E165" s="127" t="s">
        <v>84</v>
      </c>
      <c r="F165" s="119">
        <f>F166</f>
        <v>31000</v>
      </c>
      <c r="G165" s="141">
        <f t="shared" si="4"/>
        <v>-16715.2</v>
      </c>
      <c r="H165" s="119">
        <f>H166</f>
        <v>14284.8</v>
      </c>
    </row>
    <row r="166" spans="1:8" s="107" customFormat="1" ht="12" x14ac:dyDescent="0.2">
      <c r="A166" s="126" t="s">
        <v>85</v>
      </c>
      <c r="B166" s="127" t="s">
        <v>630</v>
      </c>
      <c r="C166" s="127" t="s">
        <v>435</v>
      </c>
      <c r="D166" s="127" t="s">
        <v>488</v>
      </c>
      <c r="E166" s="127" t="s">
        <v>86</v>
      </c>
      <c r="F166" s="128">
        <v>31000</v>
      </c>
      <c r="G166" s="141">
        <f t="shared" si="4"/>
        <v>-16715.2</v>
      </c>
      <c r="H166" s="128">
        <f>31000-0.5-6714.7-10000</f>
        <v>14284.8</v>
      </c>
    </row>
    <row r="167" spans="1:8" s="107" customFormat="1" ht="12" x14ac:dyDescent="0.2">
      <c r="A167" s="117" t="s">
        <v>631</v>
      </c>
      <c r="B167" s="118" t="s">
        <v>632</v>
      </c>
      <c r="C167" s="118"/>
      <c r="D167" s="118"/>
      <c r="E167" s="118"/>
      <c r="F167" s="119">
        <f>F168</f>
        <v>2000</v>
      </c>
      <c r="G167" s="141">
        <f t="shared" si="4"/>
        <v>0</v>
      </c>
      <c r="H167" s="119">
        <f>H168</f>
        <v>2000</v>
      </c>
    </row>
    <row r="168" spans="1:8" s="107" customFormat="1" ht="12" x14ac:dyDescent="0.2">
      <c r="A168" s="70" t="s">
        <v>377</v>
      </c>
      <c r="B168" s="118" t="s">
        <v>632</v>
      </c>
      <c r="C168" s="22" t="s">
        <v>435</v>
      </c>
      <c r="D168" s="22"/>
      <c r="E168" s="22"/>
      <c r="F168" s="39">
        <f>F169</f>
        <v>2000</v>
      </c>
      <c r="G168" s="141">
        <f t="shared" si="4"/>
        <v>0</v>
      </c>
      <c r="H168" s="39">
        <f>H169</f>
        <v>2000</v>
      </c>
    </row>
    <row r="169" spans="1:8" s="107" customFormat="1" ht="12" x14ac:dyDescent="0.2">
      <c r="A169" s="70" t="s">
        <v>381</v>
      </c>
      <c r="B169" s="118" t="s">
        <v>632</v>
      </c>
      <c r="C169" s="22" t="s">
        <v>435</v>
      </c>
      <c r="D169" s="22" t="s">
        <v>488</v>
      </c>
      <c r="E169" s="22"/>
      <c r="F169" s="39">
        <f>F170</f>
        <v>2000</v>
      </c>
      <c r="G169" s="141">
        <f t="shared" si="4"/>
        <v>0</v>
      </c>
      <c r="H169" s="39">
        <f>H170</f>
        <v>2000</v>
      </c>
    </row>
    <row r="170" spans="1:8" s="107" customFormat="1" ht="12" x14ac:dyDescent="0.2">
      <c r="A170" s="126" t="s">
        <v>303</v>
      </c>
      <c r="B170" s="127" t="s">
        <v>632</v>
      </c>
      <c r="C170" s="127" t="s">
        <v>435</v>
      </c>
      <c r="D170" s="127" t="s">
        <v>488</v>
      </c>
      <c r="E170" s="127" t="s">
        <v>84</v>
      </c>
      <c r="F170" s="128">
        <f>F171</f>
        <v>2000</v>
      </c>
      <c r="G170" s="141">
        <f t="shared" si="4"/>
        <v>0</v>
      </c>
      <c r="H170" s="128">
        <f>H171</f>
        <v>2000</v>
      </c>
    </row>
    <row r="171" spans="1:8" s="107" customFormat="1" ht="12" x14ac:dyDescent="0.2">
      <c r="A171" s="126" t="s">
        <v>85</v>
      </c>
      <c r="B171" s="127" t="s">
        <v>632</v>
      </c>
      <c r="C171" s="127" t="s">
        <v>435</v>
      </c>
      <c r="D171" s="127" t="s">
        <v>488</v>
      </c>
      <c r="E171" s="127" t="s">
        <v>86</v>
      </c>
      <c r="F171" s="128">
        <v>2000</v>
      </c>
      <c r="G171" s="141">
        <f t="shared" si="4"/>
        <v>0</v>
      </c>
      <c r="H171" s="128">
        <v>2000</v>
      </c>
    </row>
    <row r="172" spans="1:8" s="107" customFormat="1" ht="12" x14ac:dyDescent="0.2">
      <c r="A172" s="117" t="s">
        <v>633</v>
      </c>
      <c r="B172" s="118" t="s">
        <v>634</v>
      </c>
      <c r="C172" s="118"/>
      <c r="D172" s="118"/>
      <c r="E172" s="118"/>
      <c r="F172" s="119">
        <f>F173</f>
        <v>1000</v>
      </c>
      <c r="G172" s="141">
        <f t="shared" si="4"/>
        <v>0</v>
      </c>
      <c r="H172" s="119">
        <f>H173</f>
        <v>1000</v>
      </c>
    </row>
    <row r="173" spans="1:8" s="107" customFormat="1" ht="12" x14ac:dyDescent="0.2">
      <c r="A173" s="70" t="s">
        <v>377</v>
      </c>
      <c r="B173" s="118" t="s">
        <v>634</v>
      </c>
      <c r="C173" s="22" t="s">
        <v>435</v>
      </c>
      <c r="D173" s="22"/>
      <c r="E173" s="22"/>
      <c r="F173" s="39">
        <f>F174</f>
        <v>1000</v>
      </c>
      <c r="G173" s="141">
        <f t="shared" si="4"/>
        <v>0</v>
      </c>
      <c r="H173" s="39">
        <f>H174</f>
        <v>1000</v>
      </c>
    </row>
    <row r="174" spans="1:8" s="107" customFormat="1" ht="12" x14ac:dyDescent="0.2">
      <c r="A174" s="70" t="s">
        <v>381</v>
      </c>
      <c r="B174" s="118" t="s">
        <v>634</v>
      </c>
      <c r="C174" s="22" t="s">
        <v>435</v>
      </c>
      <c r="D174" s="22" t="s">
        <v>488</v>
      </c>
      <c r="E174" s="22"/>
      <c r="F174" s="39">
        <f>F175</f>
        <v>1000</v>
      </c>
      <c r="G174" s="141">
        <f t="shared" si="4"/>
        <v>0</v>
      </c>
      <c r="H174" s="39">
        <f>H175</f>
        <v>1000</v>
      </c>
    </row>
    <row r="175" spans="1:8" s="107" customFormat="1" ht="12" x14ac:dyDescent="0.2">
      <c r="A175" s="126" t="s">
        <v>303</v>
      </c>
      <c r="B175" s="127" t="s">
        <v>634</v>
      </c>
      <c r="C175" s="127" t="s">
        <v>435</v>
      </c>
      <c r="D175" s="127" t="s">
        <v>488</v>
      </c>
      <c r="E175" s="127" t="s">
        <v>84</v>
      </c>
      <c r="F175" s="128">
        <f>F176</f>
        <v>1000</v>
      </c>
      <c r="G175" s="141">
        <f t="shared" si="4"/>
        <v>0</v>
      </c>
      <c r="H175" s="128">
        <f>H176</f>
        <v>1000</v>
      </c>
    </row>
    <row r="176" spans="1:8" s="107" customFormat="1" ht="12" x14ac:dyDescent="0.2">
      <c r="A176" s="126" t="s">
        <v>85</v>
      </c>
      <c r="B176" s="127" t="s">
        <v>634</v>
      </c>
      <c r="C176" s="127" t="s">
        <v>435</v>
      </c>
      <c r="D176" s="127" t="s">
        <v>488</v>
      </c>
      <c r="E176" s="127" t="s">
        <v>86</v>
      </c>
      <c r="F176" s="128">
        <v>1000</v>
      </c>
      <c r="G176" s="141">
        <f t="shared" si="4"/>
        <v>0</v>
      </c>
      <c r="H176" s="128">
        <v>1000</v>
      </c>
    </row>
    <row r="177" spans="1:8" s="108" customFormat="1" ht="12" x14ac:dyDescent="0.2">
      <c r="A177" s="148" t="s">
        <v>351</v>
      </c>
      <c r="B177" s="118" t="s">
        <v>635</v>
      </c>
      <c r="C177" s="118"/>
      <c r="D177" s="118"/>
      <c r="E177" s="118"/>
      <c r="F177" s="119">
        <f>F178</f>
        <v>2000</v>
      </c>
      <c r="G177" s="141">
        <f t="shared" si="4"/>
        <v>-1000</v>
      </c>
      <c r="H177" s="119">
        <f>H178</f>
        <v>1000</v>
      </c>
    </row>
    <row r="178" spans="1:8" s="108" customFormat="1" ht="12" x14ac:dyDescent="0.2">
      <c r="A178" s="70" t="s">
        <v>377</v>
      </c>
      <c r="B178" s="118" t="s">
        <v>635</v>
      </c>
      <c r="C178" s="22" t="s">
        <v>435</v>
      </c>
      <c r="D178" s="22"/>
      <c r="E178" s="22"/>
      <c r="F178" s="39">
        <f>F179</f>
        <v>2000</v>
      </c>
      <c r="G178" s="141">
        <f t="shared" si="4"/>
        <v>-1000</v>
      </c>
      <c r="H178" s="39">
        <f>H179</f>
        <v>1000</v>
      </c>
    </row>
    <row r="179" spans="1:8" s="108" customFormat="1" ht="12" x14ac:dyDescent="0.2">
      <c r="A179" s="70" t="s">
        <v>381</v>
      </c>
      <c r="B179" s="118" t="s">
        <v>635</v>
      </c>
      <c r="C179" s="22" t="s">
        <v>435</v>
      </c>
      <c r="D179" s="22" t="s">
        <v>488</v>
      </c>
      <c r="E179" s="22"/>
      <c r="F179" s="39">
        <f>F180</f>
        <v>2000</v>
      </c>
      <c r="G179" s="141">
        <f t="shared" si="4"/>
        <v>-1000</v>
      </c>
      <c r="H179" s="39">
        <f>H180</f>
        <v>1000</v>
      </c>
    </row>
    <row r="180" spans="1:8" s="108" customFormat="1" ht="12" x14ac:dyDescent="0.2">
      <c r="A180" s="126" t="s">
        <v>303</v>
      </c>
      <c r="B180" s="127" t="s">
        <v>635</v>
      </c>
      <c r="C180" s="127" t="s">
        <v>435</v>
      </c>
      <c r="D180" s="127" t="s">
        <v>488</v>
      </c>
      <c r="E180" s="127" t="s">
        <v>84</v>
      </c>
      <c r="F180" s="128">
        <f>F181</f>
        <v>2000</v>
      </c>
      <c r="G180" s="141">
        <f t="shared" si="4"/>
        <v>-1000</v>
      </c>
      <c r="H180" s="128">
        <f>H181</f>
        <v>1000</v>
      </c>
    </row>
    <row r="181" spans="1:8" s="108" customFormat="1" ht="12" x14ac:dyDescent="0.2">
      <c r="A181" s="126" t="s">
        <v>85</v>
      </c>
      <c r="B181" s="127" t="s">
        <v>635</v>
      </c>
      <c r="C181" s="127" t="s">
        <v>435</v>
      </c>
      <c r="D181" s="127" t="s">
        <v>488</v>
      </c>
      <c r="E181" s="127" t="s">
        <v>86</v>
      </c>
      <c r="F181" s="128">
        <v>2000</v>
      </c>
      <c r="G181" s="141">
        <f t="shared" si="4"/>
        <v>-1000</v>
      </c>
      <c r="H181" s="128">
        <f>2000-1000</f>
        <v>1000</v>
      </c>
    </row>
    <row r="182" spans="1:8" s="108" customFormat="1" ht="12" x14ac:dyDescent="0.2">
      <c r="A182" s="117" t="s">
        <v>352</v>
      </c>
      <c r="B182" s="118" t="s">
        <v>636</v>
      </c>
      <c r="C182" s="118"/>
      <c r="D182" s="118"/>
      <c r="E182" s="118"/>
      <c r="F182" s="119">
        <f>F183</f>
        <v>2000</v>
      </c>
      <c r="G182" s="141">
        <f t="shared" si="4"/>
        <v>0</v>
      </c>
      <c r="H182" s="119">
        <f>H183</f>
        <v>2000</v>
      </c>
    </row>
    <row r="183" spans="1:8" s="108" customFormat="1" ht="12" x14ac:dyDescent="0.2">
      <c r="A183" s="70" t="s">
        <v>377</v>
      </c>
      <c r="B183" s="118" t="s">
        <v>636</v>
      </c>
      <c r="C183" s="22" t="s">
        <v>435</v>
      </c>
      <c r="D183" s="22"/>
      <c r="E183" s="22"/>
      <c r="F183" s="39">
        <f>F184</f>
        <v>2000</v>
      </c>
      <c r="G183" s="141">
        <f t="shared" si="4"/>
        <v>0</v>
      </c>
      <c r="H183" s="39">
        <f>H184</f>
        <v>2000</v>
      </c>
    </row>
    <row r="184" spans="1:8" s="108" customFormat="1" ht="12" x14ac:dyDescent="0.2">
      <c r="A184" s="70" t="s">
        <v>381</v>
      </c>
      <c r="B184" s="118" t="s">
        <v>636</v>
      </c>
      <c r="C184" s="22" t="s">
        <v>435</v>
      </c>
      <c r="D184" s="22" t="s">
        <v>488</v>
      </c>
      <c r="E184" s="22"/>
      <c r="F184" s="39">
        <f>F185</f>
        <v>2000</v>
      </c>
      <c r="G184" s="141">
        <f t="shared" si="4"/>
        <v>0</v>
      </c>
      <c r="H184" s="39">
        <f>H185</f>
        <v>2000</v>
      </c>
    </row>
    <row r="185" spans="1:8" s="108" customFormat="1" ht="12" x14ac:dyDescent="0.2">
      <c r="A185" s="126" t="s">
        <v>303</v>
      </c>
      <c r="B185" s="127" t="s">
        <v>636</v>
      </c>
      <c r="C185" s="127" t="s">
        <v>435</v>
      </c>
      <c r="D185" s="127" t="s">
        <v>488</v>
      </c>
      <c r="E185" s="127" t="s">
        <v>84</v>
      </c>
      <c r="F185" s="128">
        <f>F186</f>
        <v>2000</v>
      </c>
      <c r="G185" s="141">
        <f t="shared" si="4"/>
        <v>0</v>
      </c>
      <c r="H185" s="128">
        <f>H186</f>
        <v>2000</v>
      </c>
    </row>
    <row r="186" spans="1:8" s="108" customFormat="1" ht="12" x14ac:dyDescent="0.2">
      <c r="A186" s="126" t="s">
        <v>85</v>
      </c>
      <c r="B186" s="127" t="s">
        <v>636</v>
      </c>
      <c r="C186" s="127" t="s">
        <v>435</v>
      </c>
      <c r="D186" s="127" t="s">
        <v>488</v>
      </c>
      <c r="E186" s="127" t="s">
        <v>86</v>
      </c>
      <c r="F186" s="128">
        <v>2000</v>
      </c>
      <c r="G186" s="141">
        <f t="shared" si="4"/>
        <v>0</v>
      </c>
      <c r="H186" s="128">
        <v>2000</v>
      </c>
    </row>
    <row r="187" spans="1:8" s="108" customFormat="1" ht="24" x14ac:dyDescent="0.2">
      <c r="A187" s="148" t="s">
        <v>339</v>
      </c>
      <c r="B187" s="118" t="s">
        <v>637</v>
      </c>
      <c r="C187" s="118"/>
      <c r="D187" s="118"/>
      <c r="E187" s="118"/>
      <c r="F187" s="119">
        <f>F188</f>
        <v>2000</v>
      </c>
      <c r="G187" s="141">
        <f t="shared" si="4"/>
        <v>0</v>
      </c>
      <c r="H187" s="119">
        <f>H188</f>
        <v>2000</v>
      </c>
    </row>
    <row r="188" spans="1:8" s="108" customFormat="1" ht="12" x14ac:dyDescent="0.2">
      <c r="A188" s="70" t="s">
        <v>377</v>
      </c>
      <c r="B188" s="118" t="s">
        <v>637</v>
      </c>
      <c r="C188" s="22" t="s">
        <v>435</v>
      </c>
      <c r="D188" s="22"/>
      <c r="E188" s="22"/>
      <c r="F188" s="39">
        <f>F189</f>
        <v>2000</v>
      </c>
      <c r="G188" s="141">
        <f t="shared" si="4"/>
        <v>0</v>
      </c>
      <c r="H188" s="39">
        <f>H189</f>
        <v>2000</v>
      </c>
    </row>
    <row r="189" spans="1:8" s="108" customFormat="1" ht="12" x14ac:dyDescent="0.2">
      <c r="A189" s="70" t="s">
        <v>381</v>
      </c>
      <c r="B189" s="118" t="s">
        <v>637</v>
      </c>
      <c r="C189" s="22" t="s">
        <v>435</v>
      </c>
      <c r="D189" s="22" t="s">
        <v>488</v>
      </c>
      <c r="E189" s="22"/>
      <c r="F189" s="39">
        <f>F190</f>
        <v>2000</v>
      </c>
      <c r="G189" s="141">
        <f t="shared" si="4"/>
        <v>0</v>
      </c>
      <c r="H189" s="39">
        <f>H190</f>
        <v>2000</v>
      </c>
    </row>
    <row r="190" spans="1:8" s="108" customFormat="1" ht="12" x14ac:dyDescent="0.2">
      <c r="A190" s="126" t="s">
        <v>303</v>
      </c>
      <c r="B190" s="127" t="s">
        <v>637</v>
      </c>
      <c r="C190" s="127" t="s">
        <v>435</v>
      </c>
      <c r="D190" s="127" t="s">
        <v>488</v>
      </c>
      <c r="E190" s="127" t="s">
        <v>84</v>
      </c>
      <c r="F190" s="128">
        <f>F191</f>
        <v>2000</v>
      </c>
      <c r="G190" s="141">
        <f t="shared" si="4"/>
        <v>0</v>
      </c>
      <c r="H190" s="128">
        <f>H191</f>
        <v>2000</v>
      </c>
    </row>
    <row r="191" spans="1:8" s="108" customFormat="1" ht="12" x14ac:dyDescent="0.2">
      <c r="A191" s="126" t="s">
        <v>85</v>
      </c>
      <c r="B191" s="127" t="s">
        <v>637</v>
      </c>
      <c r="C191" s="127" t="s">
        <v>435</v>
      </c>
      <c r="D191" s="127" t="s">
        <v>488</v>
      </c>
      <c r="E191" s="127" t="s">
        <v>86</v>
      </c>
      <c r="F191" s="128">
        <v>2000</v>
      </c>
      <c r="G191" s="141">
        <f t="shared" si="4"/>
        <v>0</v>
      </c>
      <c r="H191" s="128">
        <v>2000</v>
      </c>
    </row>
    <row r="192" spans="1:8" s="108" customFormat="1" ht="12" x14ac:dyDescent="0.2">
      <c r="A192" s="169" t="s">
        <v>340</v>
      </c>
      <c r="B192" s="157" t="s">
        <v>638</v>
      </c>
      <c r="C192" s="118"/>
      <c r="D192" s="118"/>
      <c r="E192" s="157"/>
      <c r="F192" s="119">
        <f>F193</f>
        <v>2000</v>
      </c>
      <c r="G192" s="141">
        <f t="shared" si="4"/>
        <v>0</v>
      </c>
      <c r="H192" s="119">
        <f>H193</f>
        <v>2000</v>
      </c>
    </row>
    <row r="193" spans="1:8" s="108" customFormat="1" ht="12" x14ac:dyDescent="0.2">
      <c r="A193" s="70" t="s">
        <v>377</v>
      </c>
      <c r="B193" s="157" t="s">
        <v>638</v>
      </c>
      <c r="C193" s="22" t="s">
        <v>435</v>
      </c>
      <c r="D193" s="22"/>
      <c r="E193" s="22"/>
      <c r="F193" s="39">
        <f>F194</f>
        <v>2000</v>
      </c>
      <c r="G193" s="141">
        <f t="shared" si="4"/>
        <v>0</v>
      </c>
      <c r="H193" s="39">
        <f>H194</f>
        <v>2000</v>
      </c>
    </row>
    <row r="194" spans="1:8" s="108" customFormat="1" ht="12" x14ac:dyDescent="0.2">
      <c r="A194" s="70" t="s">
        <v>381</v>
      </c>
      <c r="B194" s="157" t="s">
        <v>638</v>
      </c>
      <c r="C194" s="22" t="s">
        <v>435</v>
      </c>
      <c r="D194" s="22" t="s">
        <v>488</v>
      </c>
      <c r="E194" s="22"/>
      <c r="F194" s="39">
        <f>F195</f>
        <v>2000</v>
      </c>
      <c r="G194" s="141">
        <f t="shared" si="4"/>
        <v>0</v>
      </c>
      <c r="H194" s="39">
        <f>H195</f>
        <v>2000</v>
      </c>
    </row>
    <row r="195" spans="1:8" s="108" customFormat="1" ht="12" x14ac:dyDescent="0.2">
      <c r="A195" s="126" t="s">
        <v>163</v>
      </c>
      <c r="B195" s="144" t="s">
        <v>638</v>
      </c>
      <c r="C195" s="127" t="s">
        <v>435</v>
      </c>
      <c r="D195" s="127" t="s">
        <v>488</v>
      </c>
      <c r="E195" s="127" t="s">
        <v>84</v>
      </c>
      <c r="F195" s="128">
        <f>F196</f>
        <v>2000</v>
      </c>
      <c r="G195" s="141">
        <f t="shared" si="4"/>
        <v>0</v>
      </c>
      <c r="H195" s="128">
        <f>H196</f>
        <v>2000</v>
      </c>
    </row>
    <row r="196" spans="1:8" s="108" customFormat="1" ht="12" x14ac:dyDescent="0.2">
      <c r="A196" s="126" t="s">
        <v>85</v>
      </c>
      <c r="B196" s="144" t="s">
        <v>638</v>
      </c>
      <c r="C196" s="127" t="s">
        <v>435</v>
      </c>
      <c r="D196" s="127" t="s">
        <v>488</v>
      </c>
      <c r="E196" s="127" t="s">
        <v>86</v>
      </c>
      <c r="F196" s="128">
        <v>2000</v>
      </c>
      <c r="G196" s="141">
        <f t="shared" si="4"/>
        <v>0</v>
      </c>
      <c r="H196" s="128">
        <v>2000</v>
      </c>
    </row>
    <row r="197" spans="1:8" s="108" customFormat="1" ht="12" x14ac:dyDescent="0.2">
      <c r="A197" s="117" t="s">
        <v>243</v>
      </c>
      <c r="B197" s="118" t="s">
        <v>639</v>
      </c>
      <c r="C197" s="118"/>
      <c r="D197" s="118"/>
      <c r="E197" s="118"/>
      <c r="F197" s="119">
        <f>F198</f>
        <v>80000</v>
      </c>
      <c r="G197" s="141">
        <f t="shared" si="4"/>
        <v>0</v>
      </c>
      <c r="H197" s="119">
        <f>H198</f>
        <v>80000</v>
      </c>
    </row>
    <row r="198" spans="1:8" s="108" customFormat="1" ht="12" x14ac:dyDescent="0.2">
      <c r="A198" s="70" t="s">
        <v>377</v>
      </c>
      <c r="B198" s="118" t="s">
        <v>639</v>
      </c>
      <c r="C198" s="22" t="s">
        <v>435</v>
      </c>
      <c r="D198" s="22"/>
      <c r="E198" s="22"/>
      <c r="F198" s="39">
        <f>F199</f>
        <v>80000</v>
      </c>
      <c r="G198" s="141">
        <f t="shared" si="4"/>
        <v>0</v>
      </c>
      <c r="H198" s="39">
        <f>H199</f>
        <v>80000</v>
      </c>
    </row>
    <row r="199" spans="1:8" s="108" customFormat="1" ht="12" x14ac:dyDescent="0.2">
      <c r="A199" s="70" t="s">
        <v>381</v>
      </c>
      <c r="B199" s="118" t="s">
        <v>639</v>
      </c>
      <c r="C199" s="22" t="s">
        <v>435</v>
      </c>
      <c r="D199" s="22" t="s">
        <v>488</v>
      </c>
      <c r="E199" s="22"/>
      <c r="F199" s="39">
        <f>F200</f>
        <v>80000</v>
      </c>
      <c r="G199" s="141">
        <f t="shared" si="4"/>
        <v>0</v>
      </c>
      <c r="H199" s="39">
        <f>H200</f>
        <v>80000</v>
      </c>
    </row>
    <row r="200" spans="1:8" s="108" customFormat="1" ht="12" x14ac:dyDescent="0.2">
      <c r="A200" s="126" t="s">
        <v>303</v>
      </c>
      <c r="B200" s="127" t="s">
        <v>639</v>
      </c>
      <c r="C200" s="127" t="s">
        <v>435</v>
      </c>
      <c r="D200" s="127" t="s">
        <v>488</v>
      </c>
      <c r="E200" s="127" t="s">
        <v>84</v>
      </c>
      <c r="F200" s="128">
        <f>F201</f>
        <v>80000</v>
      </c>
      <c r="G200" s="141">
        <f t="shared" si="4"/>
        <v>0</v>
      </c>
      <c r="H200" s="128">
        <f>H201</f>
        <v>80000</v>
      </c>
    </row>
    <row r="201" spans="1:8" s="108" customFormat="1" ht="12" x14ac:dyDescent="0.2">
      <c r="A201" s="126" t="s">
        <v>85</v>
      </c>
      <c r="B201" s="127" t="s">
        <v>639</v>
      </c>
      <c r="C201" s="127" t="s">
        <v>435</v>
      </c>
      <c r="D201" s="127" t="s">
        <v>488</v>
      </c>
      <c r="E201" s="127" t="s">
        <v>86</v>
      </c>
      <c r="F201" s="128">
        <v>80000</v>
      </c>
      <c r="G201" s="141">
        <f t="shared" si="4"/>
        <v>0</v>
      </c>
      <c r="H201" s="128">
        <v>80000</v>
      </c>
    </row>
    <row r="202" spans="1:8" s="108" customFormat="1" ht="12" x14ac:dyDescent="0.2">
      <c r="A202" s="117" t="s">
        <v>341</v>
      </c>
      <c r="B202" s="118" t="s">
        <v>640</v>
      </c>
      <c r="C202" s="118"/>
      <c r="D202" s="118"/>
      <c r="E202" s="118"/>
      <c r="F202" s="119">
        <f>F203</f>
        <v>26161</v>
      </c>
      <c r="G202" s="141">
        <f t="shared" si="4"/>
        <v>0</v>
      </c>
      <c r="H202" s="119">
        <f>H203</f>
        <v>26161</v>
      </c>
    </row>
    <row r="203" spans="1:8" s="108" customFormat="1" ht="12" x14ac:dyDescent="0.2">
      <c r="A203" s="70" t="s">
        <v>377</v>
      </c>
      <c r="B203" s="118" t="s">
        <v>640</v>
      </c>
      <c r="C203" s="22" t="s">
        <v>435</v>
      </c>
      <c r="D203" s="22"/>
      <c r="E203" s="22"/>
      <c r="F203" s="39">
        <f>F204</f>
        <v>26161</v>
      </c>
      <c r="G203" s="141">
        <f t="shared" si="4"/>
        <v>0</v>
      </c>
      <c r="H203" s="39">
        <f>H204</f>
        <v>26161</v>
      </c>
    </row>
    <row r="204" spans="1:8" s="108" customFormat="1" ht="12" x14ac:dyDescent="0.2">
      <c r="A204" s="70" t="s">
        <v>381</v>
      </c>
      <c r="B204" s="118" t="s">
        <v>640</v>
      </c>
      <c r="C204" s="22" t="s">
        <v>435</v>
      </c>
      <c r="D204" s="22" t="s">
        <v>488</v>
      </c>
      <c r="E204" s="22"/>
      <c r="F204" s="39">
        <f>F205</f>
        <v>26161</v>
      </c>
      <c r="G204" s="141">
        <f t="shared" si="4"/>
        <v>0</v>
      </c>
      <c r="H204" s="39">
        <f>H205</f>
        <v>26161</v>
      </c>
    </row>
    <row r="205" spans="1:8" s="108" customFormat="1" ht="12" x14ac:dyDescent="0.2">
      <c r="A205" s="126" t="s">
        <v>303</v>
      </c>
      <c r="B205" s="127" t="s">
        <v>640</v>
      </c>
      <c r="C205" s="127" t="s">
        <v>435</v>
      </c>
      <c r="D205" s="127" t="s">
        <v>488</v>
      </c>
      <c r="E205" s="127" t="s">
        <v>84</v>
      </c>
      <c r="F205" s="128">
        <f>F206</f>
        <v>26161</v>
      </c>
      <c r="G205" s="142">
        <f t="shared" si="4"/>
        <v>0</v>
      </c>
      <c r="H205" s="128">
        <f>H206</f>
        <v>26161</v>
      </c>
    </row>
    <row r="206" spans="1:8" s="108" customFormat="1" ht="12" x14ac:dyDescent="0.2">
      <c r="A206" s="126" t="s">
        <v>85</v>
      </c>
      <c r="B206" s="127" t="s">
        <v>640</v>
      </c>
      <c r="C206" s="127" t="s">
        <v>435</v>
      </c>
      <c r="D206" s="127" t="s">
        <v>488</v>
      </c>
      <c r="E206" s="127" t="s">
        <v>86</v>
      </c>
      <c r="F206" s="128">
        <v>26161</v>
      </c>
      <c r="G206" s="142">
        <f t="shared" si="4"/>
        <v>0</v>
      </c>
      <c r="H206" s="128">
        <v>26161</v>
      </c>
    </row>
    <row r="207" spans="1:8" s="108" customFormat="1" ht="12" x14ac:dyDescent="0.2">
      <c r="A207" s="117" t="s">
        <v>261</v>
      </c>
      <c r="B207" s="118" t="s">
        <v>628</v>
      </c>
      <c r="C207" s="118"/>
      <c r="D207" s="118"/>
      <c r="E207" s="118"/>
      <c r="F207" s="119">
        <f>F208</f>
        <v>6509</v>
      </c>
      <c r="G207" s="141">
        <f t="shared" si="4"/>
        <v>0</v>
      </c>
      <c r="H207" s="119">
        <f>H208</f>
        <v>6509</v>
      </c>
    </row>
    <row r="208" spans="1:8" s="108" customFormat="1" ht="12" x14ac:dyDescent="0.2">
      <c r="A208" s="52" t="s">
        <v>365</v>
      </c>
      <c r="B208" s="118" t="s">
        <v>628</v>
      </c>
      <c r="C208" s="22" t="s">
        <v>78</v>
      </c>
      <c r="D208" s="22"/>
      <c r="E208" s="22"/>
      <c r="F208" s="39">
        <f>F209</f>
        <v>6509</v>
      </c>
      <c r="G208" s="141">
        <f t="shared" si="4"/>
        <v>0</v>
      </c>
      <c r="H208" s="39">
        <f>H209</f>
        <v>6509</v>
      </c>
    </row>
    <row r="209" spans="1:8" s="108" customFormat="1" ht="12" x14ac:dyDescent="0.2">
      <c r="A209" s="52" t="s">
        <v>375</v>
      </c>
      <c r="B209" s="118" t="s">
        <v>628</v>
      </c>
      <c r="C209" s="22" t="s">
        <v>78</v>
      </c>
      <c r="D209" s="22" t="s">
        <v>495</v>
      </c>
      <c r="E209" s="22"/>
      <c r="F209" s="39">
        <f>F210+F212+F214</f>
        <v>6509</v>
      </c>
      <c r="G209" s="141">
        <f t="shared" si="4"/>
        <v>0</v>
      </c>
      <c r="H209" s="39">
        <f>H210+H212+H214</f>
        <v>6509</v>
      </c>
    </row>
    <row r="210" spans="1:8" s="108" customFormat="1" ht="36" x14ac:dyDescent="0.2">
      <c r="A210" s="126" t="s">
        <v>79</v>
      </c>
      <c r="B210" s="127" t="s">
        <v>628</v>
      </c>
      <c r="C210" s="127" t="s">
        <v>78</v>
      </c>
      <c r="D210" s="127" t="s">
        <v>495</v>
      </c>
      <c r="E210" s="127" t="s">
        <v>80</v>
      </c>
      <c r="F210" s="128">
        <f>F211</f>
        <v>5700</v>
      </c>
      <c r="G210" s="141">
        <f t="shared" si="4"/>
        <v>0.72544999999990978</v>
      </c>
      <c r="H210" s="128">
        <f>H211</f>
        <v>5700.7254499999999</v>
      </c>
    </row>
    <row r="211" spans="1:8" s="108" customFormat="1" ht="12" x14ac:dyDescent="0.2">
      <c r="A211" s="126" t="s">
        <v>491</v>
      </c>
      <c r="B211" s="127" t="s">
        <v>628</v>
      </c>
      <c r="C211" s="127" t="s">
        <v>78</v>
      </c>
      <c r="D211" s="127" t="s">
        <v>495</v>
      </c>
      <c r="E211" s="127" t="s">
        <v>492</v>
      </c>
      <c r="F211" s="128">
        <f>4380+1320</f>
        <v>5700</v>
      </c>
      <c r="G211" s="141">
        <f t="shared" si="4"/>
        <v>0.72544999999990978</v>
      </c>
      <c r="H211" s="128">
        <f>4380+1320+0.72545</f>
        <v>5700.7254499999999</v>
      </c>
    </row>
    <row r="212" spans="1:8" s="108" customFormat="1" ht="12" x14ac:dyDescent="0.2">
      <c r="A212" s="126" t="s">
        <v>303</v>
      </c>
      <c r="B212" s="127" t="s">
        <v>628</v>
      </c>
      <c r="C212" s="127" t="s">
        <v>78</v>
      </c>
      <c r="D212" s="127" t="s">
        <v>495</v>
      </c>
      <c r="E212" s="127" t="s">
        <v>84</v>
      </c>
      <c r="F212" s="128">
        <f>F213</f>
        <v>784</v>
      </c>
      <c r="G212" s="141">
        <f t="shared" si="4"/>
        <v>-0.72545000000002346</v>
      </c>
      <c r="H212" s="128">
        <f>H213</f>
        <v>783.27454999999998</v>
      </c>
    </row>
    <row r="213" spans="1:8" s="108" customFormat="1" ht="12" x14ac:dyDescent="0.2">
      <c r="A213" s="126" t="s">
        <v>85</v>
      </c>
      <c r="B213" s="127" t="s">
        <v>628</v>
      </c>
      <c r="C213" s="127" t="s">
        <v>78</v>
      </c>
      <c r="D213" s="127" t="s">
        <v>495</v>
      </c>
      <c r="E213" s="127" t="s">
        <v>86</v>
      </c>
      <c r="F213" s="128">
        <f>24.2+75+53.4+198.4+433</f>
        <v>784</v>
      </c>
      <c r="G213" s="141">
        <f t="shared" si="4"/>
        <v>-0.72545000000002346</v>
      </c>
      <c r="H213" s="128">
        <f>24.2+75+53.4+198.4+433-0.72545</f>
        <v>783.27454999999998</v>
      </c>
    </row>
    <row r="214" spans="1:8" s="108" customFormat="1" ht="12" x14ac:dyDescent="0.2">
      <c r="A214" s="126" t="s">
        <v>87</v>
      </c>
      <c r="B214" s="127" t="s">
        <v>628</v>
      </c>
      <c r="C214" s="127" t="s">
        <v>78</v>
      </c>
      <c r="D214" s="127" t="s">
        <v>495</v>
      </c>
      <c r="E214" s="127" t="s">
        <v>88</v>
      </c>
      <c r="F214" s="128">
        <f>F215</f>
        <v>25</v>
      </c>
      <c r="G214" s="141">
        <f t="shared" si="4"/>
        <v>0</v>
      </c>
      <c r="H214" s="128">
        <f>H215</f>
        <v>25</v>
      </c>
    </row>
    <row r="215" spans="1:8" s="108" customFormat="1" ht="12" x14ac:dyDescent="0.2">
      <c r="A215" s="126" t="s">
        <v>156</v>
      </c>
      <c r="B215" s="127" t="s">
        <v>628</v>
      </c>
      <c r="C215" s="127" t="s">
        <v>78</v>
      </c>
      <c r="D215" s="127" t="s">
        <v>495</v>
      </c>
      <c r="E215" s="127" t="s">
        <v>89</v>
      </c>
      <c r="F215" s="128">
        <v>25</v>
      </c>
      <c r="G215" s="141">
        <f t="shared" si="4"/>
        <v>0</v>
      </c>
      <c r="H215" s="128">
        <v>25</v>
      </c>
    </row>
    <row r="216" spans="1:8" s="108" customFormat="1" ht="24" x14ac:dyDescent="0.2">
      <c r="A216" s="117" t="s">
        <v>262</v>
      </c>
      <c r="B216" s="118" t="s">
        <v>641</v>
      </c>
      <c r="C216" s="118"/>
      <c r="D216" s="118"/>
      <c r="E216" s="118"/>
      <c r="F216" s="119">
        <f>F217</f>
        <v>171000</v>
      </c>
      <c r="G216" s="141">
        <f t="shared" si="4"/>
        <v>34791.196999999986</v>
      </c>
      <c r="H216" s="119">
        <f>H217</f>
        <v>205791.19699999999</v>
      </c>
    </row>
    <row r="217" spans="1:8" s="108" customFormat="1" ht="12" x14ac:dyDescent="0.2">
      <c r="A217" s="70" t="s">
        <v>377</v>
      </c>
      <c r="B217" s="118" t="s">
        <v>641</v>
      </c>
      <c r="C217" s="22" t="s">
        <v>435</v>
      </c>
      <c r="D217" s="22"/>
      <c r="E217" s="22"/>
      <c r="F217" s="39">
        <f>F218</f>
        <v>171000</v>
      </c>
      <c r="G217" s="141">
        <f t="shared" si="4"/>
        <v>34791.196999999986</v>
      </c>
      <c r="H217" s="39">
        <f>H218</f>
        <v>205791.19699999999</v>
      </c>
    </row>
    <row r="218" spans="1:8" s="108" customFormat="1" ht="12" x14ac:dyDescent="0.2">
      <c r="A218" s="70" t="s">
        <v>381</v>
      </c>
      <c r="B218" s="118" t="s">
        <v>641</v>
      </c>
      <c r="C218" s="22" t="s">
        <v>435</v>
      </c>
      <c r="D218" s="22" t="s">
        <v>488</v>
      </c>
      <c r="E218" s="22"/>
      <c r="F218" s="39">
        <f>F219</f>
        <v>171000</v>
      </c>
      <c r="G218" s="141">
        <f t="shared" si="4"/>
        <v>34791.196999999986</v>
      </c>
      <c r="H218" s="39">
        <f>H219</f>
        <v>205791.19699999999</v>
      </c>
    </row>
    <row r="219" spans="1:8" s="108" customFormat="1" ht="12" x14ac:dyDescent="0.2">
      <c r="A219" s="126" t="s">
        <v>104</v>
      </c>
      <c r="B219" s="127" t="s">
        <v>641</v>
      </c>
      <c r="C219" s="127" t="s">
        <v>435</v>
      </c>
      <c r="D219" s="127" t="s">
        <v>488</v>
      </c>
      <c r="E219" s="127" t="s">
        <v>410</v>
      </c>
      <c r="F219" s="128">
        <f>F220</f>
        <v>171000</v>
      </c>
      <c r="G219" s="142">
        <f t="shared" si="4"/>
        <v>34791.196999999986</v>
      </c>
      <c r="H219" s="128">
        <f>H220</f>
        <v>205791.19699999999</v>
      </c>
    </row>
    <row r="220" spans="1:8" s="108" customFormat="1" ht="12" x14ac:dyDescent="0.2">
      <c r="A220" s="126" t="s">
        <v>105</v>
      </c>
      <c r="B220" s="127" t="s">
        <v>641</v>
      </c>
      <c r="C220" s="127" t="s">
        <v>435</v>
      </c>
      <c r="D220" s="127" t="s">
        <v>488</v>
      </c>
      <c r="E220" s="127" t="s">
        <v>428</v>
      </c>
      <c r="F220" s="128">
        <f>164000+7000</f>
        <v>171000</v>
      </c>
      <c r="G220" s="142">
        <f t="shared" si="4"/>
        <v>34791.196999999986</v>
      </c>
      <c r="H220" s="128">
        <f>164000+7000+37000-2208.803</f>
        <v>205791.19699999999</v>
      </c>
    </row>
    <row r="221" spans="1:8" s="108" customFormat="1" ht="12" x14ac:dyDescent="0.2">
      <c r="A221" s="117" t="s">
        <v>251</v>
      </c>
      <c r="B221" s="118" t="s">
        <v>642</v>
      </c>
      <c r="C221" s="118"/>
      <c r="D221" s="118"/>
      <c r="E221" s="118"/>
      <c r="F221" s="119">
        <f>F222</f>
        <v>48922</v>
      </c>
      <c r="G221" s="141">
        <f t="shared" si="4"/>
        <v>-37000</v>
      </c>
      <c r="H221" s="119">
        <f>H222</f>
        <v>11922</v>
      </c>
    </row>
    <row r="222" spans="1:8" s="108" customFormat="1" ht="12" x14ac:dyDescent="0.2">
      <c r="A222" s="70" t="s">
        <v>377</v>
      </c>
      <c r="B222" s="118" t="s">
        <v>642</v>
      </c>
      <c r="C222" s="22" t="s">
        <v>435</v>
      </c>
      <c r="D222" s="22"/>
      <c r="E222" s="22"/>
      <c r="F222" s="39">
        <f>F223</f>
        <v>48922</v>
      </c>
      <c r="G222" s="141">
        <f t="shared" si="4"/>
        <v>-37000</v>
      </c>
      <c r="H222" s="39">
        <f>H223</f>
        <v>11922</v>
      </c>
    </row>
    <row r="223" spans="1:8" s="108" customFormat="1" ht="12" x14ac:dyDescent="0.2">
      <c r="A223" s="70" t="s">
        <v>381</v>
      </c>
      <c r="B223" s="118" t="s">
        <v>642</v>
      </c>
      <c r="C223" s="22" t="s">
        <v>435</v>
      </c>
      <c r="D223" s="22" t="s">
        <v>488</v>
      </c>
      <c r="E223" s="22"/>
      <c r="F223" s="39">
        <f>F224</f>
        <v>48922</v>
      </c>
      <c r="G223" s="141">
        <f t="shared" si="4"/>
        <v>-37000</v>
      </c>
      <c r="H223" s="39">
        <f>H224</f>
        <v>11922</v>
      </c>
    </row>
    <row r="224" spans="1:8" s="108" customFormat="1" ht="12" x14ac:dyDescent="0.2">
      <c r="A224" s="126" t="s">
        <v>303</v>
      </c>
      <c r="B224" s="127" t="s">
        <v>642</v>
      </c>
      <c r="C224" s="127" t="s">
        <v>435</v>
      </c>
      <c r="D224" s="127" t="s">
        <v>488</v>
      </c>
      <c r="E224" s="127" t="s">
        <v>84</v>
      </c>
      <c r="F224" s="128">
        <f>F225</f>
        <v>48922</v>
      </c>
      <c r="G224" s="141">
        <f t="shared" si="4"/>
        <v>-37000</v>
      </c>
      <c r="H224" s="128">
        <f>H225</f>
        <v>11922</v>
      </c>
    </row>
    <row r="225" spans="1:8" s="108" customFormat="1" ht="12" x14ac:dyDescent="0.2">
      <c r="A225" s="126" t="s">
        <v>85</v>
      </c>
      <c r="B225" s="127" t="s">
        <v>642</v>
      </c>
      <c r="C225" s="127" t="s">
        <v>435</v>
      </c>
      <c r="D225" s="127" t="s">
        <v>488</v>
      </c>
      <c r="E225" s="127" t="s">
        <v>86</v>
      </c>
      <c r="F225" s="128">
        <v>48922</v>
      </c>
      <c r="G225" s="141">
        <f t="shared" si="4"/>
        <v>-37000</v>
      </c>
      <c r="H225" s="128">
        <f>48922-37000</f>
        <v>11922</v>
      </c>
    </row>
    <row r="226" spans="1:8" s="108" customFormat="1" ht="12" x14ac:dyDescent="0.2">
      <c r="A226" s="134" t="s">
        <v>343</v>
      </c>
      <c r="B226" s="118" t="s">
        <v>256</v>
      </c>
      <c r="C226" s="118"/>
      <c r="D226" s="118"/>
      <c r="E226" s="118"/>
      <c r="F226" s="119">
        <f>F227</f>
        <v>6663</v>
      </c>
      <c r="G226" s="141">
        <f t="shared" si="4"/>
        <v>0</v>
      </c>
      <c r="H226" s="119">
        <f>H227</f>
        <v>6663</v>
      </c>
    </row>
    <row r="227" spans="1:8" s="108" customFormat="1" ht="24" x14ac:dyDescent="0.2">
      <c r="A227" s="131" t="s">
        <v>412</v>
      </c>
      <c r="B227" s="132" t="s">
        <v>256</v>
      </c>
      <c r="C227" s="132"/>
      <c r="D227" s="132"/>
      <c r="E227" s="132"/>
      <c r="F227" s="133">
        <f>F228+F233</f>
        <v>6663</v>
      </c>
      <c r="G227" s="141">
        <f t="shared" ref="G227:G239" si="5">H227-F227</f>
        <v>0</v>
      </c>
      <c r="H227" s="133">
        <f>H228+H233</f>
        <v>6663</v>
      </c>
    </row>
    <row r="228" spans="1:8" s="108" customFormat="1" ht="12" x14ac:dyDescent="0.2">
      <c r="A228" s="70" t="s">
        <v>377</v>
      </c>
      <c r="B228" s="118" t="s">
        <v>344</v>
      </c>
      <c r="C228" s="22" t="s">
        <v>435</v>
      </c>
      <c r="D228" s="22"/>
      <c r="E228" s="132"/>
      <c r="F228" s="119">
        <f>F229</f>
        <v>6470</v>
      </c>
      <c r="G228" s="141">
        <f t="shared" si="5"/>
        <v>0</v>
      </c>
      <c r="H228" s="119">
        <f>H229</f>
        <v>6470</v>
      </c>
    </row>
    <row r="229" spans="1:8" s="108" customFormat="1" ht="12" x14ac:dyDescent="0.2">
      <c r="A229" s="70" t="s">
        <v>382</v>
      </c>
      <c r="B229" s="118" t="s">
        <v>344</v>
      </c>
      <c r="C229" s="22" t="s">
        <v>435</v>
      </c>
      <c r="D229" s="22" t="s">
        <v>435</v>
      </c>
      <c r="E229" s="132"/>
      <c r="F229" s="119">
        <f>F230</f>
        <v>6470</v>
      </c>
      <c r="G229" s="141">
        <f t="shared" si="5"/>
        <v>0</v>
      </c>
      <c r="H229" s="119">
        <f>H230</f>
        <v>6470</v>
      </c>
    </row>
    <row r="230" spans="1:8" s="108" customFormat="1" ht="12" x14ac:dyDescent="0.2">
      <c r="A230" s="134" t="s">
        <v>394</v>
      </c>
      <c r="B230" s="118" t="s">
        <v>344</v>
      </c>
      <c r="C230" s="118" t="s">
        <v>435</v>
      </c>
      <c r="D230" s="118" t="s">
        <v>435</v>
      </c>
      <c r="E230" s="118"/>
      <c r="F230" s="119">
        <f>F231</f>
        <v>6470</v>
      </c>
      <c r="G230" s="141">
        <f t="shared" si="5"/>
        <v>0</v>
      </c>
      <c r="H230" s="119">
        <f>H231</f>
        <v>6470</v>
      </c>
    </row>
    <row r="231" spans="1:8" s="108" customFormat="1" ht="36" x14ac:dyDescent="0.2">
      <c r="A231" s="126" t="s">
        <v>79</v>
      </c>
      <c r="B231" s="127" t="s">
        <v>344</v>
      </c>
      <c r="C231" s="127" t="s">
        <v>435</v>
      </c>
      <c r="D231" s="127" t="s">
        <v>435</v>
      </c>
      <c r="E231" s="127" t="s">
        <v>80</v>
      </c>
      <c r="F231" s="128">
        <f>F232</f>
        <v>6470</v>
      </c>
      <c r="G231" s="141">
        <f t="shared" si="5"/>
        <v>0</v>
      </c>
      <c r="H231" s="128">
        <f>H232</f>
        <v>6470</v>
      </c>
    </row>
    <row r="232" spans="1:8" s="108" customFormat="1" ht="12" x14ac:dyDescent="0.2">
      <c r="A232" s="126" t="s">
        <v>81</v>
      </c>
      <c r="B232" s="127" t="s">
        <v>344</v>
      </c>
      <c r="C232" s="127" t="s">
        <v>435</v>
      </c>
      <c r="D232" s="127" t="s">
        <v>435</v>
      </c>
      <c r="E232" s="127" t="s">
        <v>82</v>
      </c>
      <c r="F232" s="128">
        <f>4970+1500</f>
        <v>6470</v>
      </c>
      <c r="G232" s="141">
        <f t="shared" si="5"/>
        <v>0</v>
      </c>
      <c r="H232" s="128">
        <f>4970+1500</f>
        <v>6470</v>
      </c>
    </row>
    <row r="233" spans="1:8" s="108" customFormat="1" ht="12" x14ac:dyDescent="0.2">
      <c r="A233" s="117" t="s">
        <v>83</v>
      </c>
      <c r="B233" s="118" t="s">
        <v>345</v>
      </c>
      <c r="C233" s="118"/>
      <c r="D233" s="118"/>
      <c r="E233" s="118"/>
      <c r="F233" s="119">
        <f>F234</f>
        <v>193</v>
      </c>
      <c r="G233" s="141">
        <f t="shared" si="5"/>
        <v>0</v>
      </c>
      <c r="H233" s="119">
        <f>H234</f>
        <v>193</v>
      </c>
    </row>
    <row r="234" spans="1:8" s="108" customFormat="1" ht="12" x14ac:dyDescent="0.2">
      <c r="A234" s="70" t="s">
        <v>377</v>
      </c>
      <c r="B234" s="118" t="s">
        <v>345</v>
      </c>
      <c r="C234" s="22" t="s">
        <v>435</v>
      </c>
      <c r="D234" s="22"/>
      <c r="E234" s="118"/>
      <c r="F234" s="119">
        <f>F235</f>
        <v>193</v>
      </c>
      <c r="G234" s="141">
        <f t="shared" si="5"/>
        <v>0</v>
      </c>
      <c r="H234" s="119">
        <f>H235</f>
        <v>193</v>
      </c>
    </row>
    <row r="235" spans="1:8" s="108" customFormat="1" ht="12" x14ac:dyDescent="0.2">
      <c r="A235" s="70" t="s">
        <v>382</v>
      </c>
      <c r="B235" s="118" t="s">
        <v>345</v>
      </c>
      <c r="C235" s="22" t="s">
        <v>435</v>
      </c>
      <c r="D235" s="22" t="s">
        <v>435</v>
      </c>
      <c r="E235" s="118"/>
      <c r="F235" s="119">
        <f>F236+F238</f>
        <v>193</v>
      </c>
      <c r="G235" s="141">
        <f t="shared" si="5"/>
        <v>0</v>
      </c>
      <c r="H235" s="119">
        <f>H236+H238</f>
        <v>193</v>
      </c>
    </row>
    <row r="236" spans="1:8" s="108" customFormat="1" ht="12" x14ac:dyDescent="0.2">
      <c r="A236" s="126" t="s">
        <v>303</v>
      </c>
      <c r="B236" s="127" t="s">
        <v>345</v>
      </c>
      <c r="C236" s="127" t="s">
        <v>435</v>
      </c>
      <c r="D236" s="127" t="s">
        <v>435</v>
      </c>
      <c r="E236" s="127" t="s">
        <v>84</v>
      </c>
      <c r="F236" s="128">
        <f>F237</f>
        <v>190</v>
      </c>
      <c r="G236" s="141">
        <f t="shared" si="5"/>
        <v>0</v>
      </c>
      <c r="H236" s="128">
        <f>H237</f>
        <v>190</v>
      </c>
    </row>
    <row r="237" spans="1:8" s="108" customFormat="1" ht="12" x14ac:dyDescent="0.2">
      <c r="A237" s="126" t="s">
        <v>85</v>
      </c>
      <c r="B237" s="127" t="s">
        <v>345</v>
      </c>
      <c r="C237" s="127" t="s">
        <v>435</v>
      </c>
      <c r="D237" s="127" t="s">
        <v>435</v>
      </c>
      <c r="E237" s="127" t="s">
        <v>86</v>
      </c>
      <c r="F237" s="128">
        <f>60+30+30+35+35</f>
        <v>190</v>
      </c>
      <c r="G237" s="141">
        <f t="shared" si="5"/>
        <v>0</v>
      </c>
      <c r="H237" s="128">
        <f>60+30+30+35+35</f>
        <v>190</v>
      </c>
    </row>
    <row r="238" spans="1:8" s="108" customFormat="1" ht="12" x14ac:dyDescent="0.2">
      <c r="A238" s="126" t="s">
        <v>87</v>
      </c>
      <c r="B238" s="127" t="s">
        <v>345</v>
      </c>
      <c r="C238" s="127" t="s">
        <v>435</v>
      </c>
      <c r="D238" s="127" t="s">
        <v>435</v>
      </c>
      <c r="E238" s="127" t="s">
        <v>88</v>
      </c>
      <c r="F238" s="128">
        <f>F239</f>
        <v>3</v>
      </c>
      <c r="G238" s="141">
        <f t="shared" si="5"/>
        <v>0</v>
      </c>
      <c r="H238" s="128">
        <f>H239</f>
        <v>3</v>
      </c>
    </row>
    <row r="239" spans="1:8" s="108" customFormat="1" ht="12" x14ac:dyDescent="0.2">
      <c r="A239" s="126" t="s">
        <v>519</v>
      </c>
      <c r="B239" s="127" t="s">
        <v>345</v>
      </c>
      <c r="C239" s="127" t="s">
        <v>435</v>
      </c>
      <c r="D239" s="127" t="s">
        <v>435</v>
      </c>
      <c r="E239" s="127" t="s">
        <v>89</v>
      </c>
      <c r="F239" s="128">
        <v>3</v>
      </c>
      <c r="G239" s="141">
        <f t="shared" si="5"/>
        <v>0</v>
      </c>
      <c r="H239" s="128">
        <v>3</v>
      </c>
    </row>
    <row r="240" spans="1:8" s="108" customFormat="1" ht="12" x14ac:dyDescent="0.2">
      <c r="A240" s="117" t="s">
        <v>739</v>
      </c>
      <c r="B240" s="118" t="s">
        <v>740</v>
      </c>
      <c r="C240" s="118"/>
      <c r="D240" s="118"/>
      <c r="E240" s="118"/>
      <c r="F240" s="128"/>
      <c r="G240" s="141"/>
      <c r="H240" s="119">
        <f>H241</f>
        <v>351.07499999999999</v>
      </c>
    </row>
    <row r="241" spans="1:8" s="108" customFormat="1" ht="12" x14ac:dyDescent="0.2">
      <c r="A241" s="52" t="s">
        <v>398</v>
      </c>
      <c r="B241" s="118" t="s">
        <v>740</v>
      </c>
      <c r="C241" s="22" t="s">
        <v>493</v>
      </c>
      <c r="D241" s="22"/>
      <c r="E241" s="118"/>
      <c r="F241" s="128"/>
      <c r="G241" s="141"/>
      <c r="H241" s="119">
        <f>H242</f>
        <v>351.07499999999999</v>
      </c>
    </row>
    <row r="242" spans="1:8" s="108" customFormat="1" ht="12" x14ac:dyDescent="0.2">
      <c r="A242" s="52" t="s">
        <v>472</v>
      </c>
      <c r="B242" s="118" t="s">
        <v>740</v>
      </c>
      <c r="C242" s="22" t="s">
        <v>493</v>
      </c>
      <c r="D242" s="22" t="s">
        <v>78</v>
      </c>
      <c r="E242" s="118"/>
      <c r="F242" s="128"/>
      <c r="G242" s="141"/>
      <c r="H242" s="119">
        <f>H243</f>
        <v>351.07499999999999</v>
      </c>
    </row>
    <row r="243" spans="1:8" s="108" customFormat="1" ht="12" x14ac:dyDescent="0.2">
      <c r="A243" s="126" t="s">
        <v>303</v>
      </c>
      <c r="B243" s="127" t="s">
        <v>740</v>
      </c>
      <c r="C243" s="127" t="s">
        <v>493</v>
      </c>
      <c r="D243" s="127" t="s">
        <v>78</v>
      </c>
      <c r="E243" s="127" t="s">
        <v>84</v>
      </c>
      <c r="F243" s="128"/>
      <c r="G243" s="141"/>
      <c r="H243" s="128">
        <f>H244</f>
        <v>351.07499999999999</v>
      </c>
    </row>
    <row r="244" spans="1:8" s="108" customFormat="1" ht="12" x14ac:dyDescent="0.2">
      <c r="A244" s="126" t="s">
        <v>85</v>
      </c>
      <c r="B244" s="127" t="s">
        <v>740</v>
      </c>
      <c r="C244" s="127" t="s">
        <v>493</v>
      </c>
      <c r="D244" s="127" t="s">
        <v>78</v>
      </c>
      <c r="E244" s="127" t="s">
        <v>86</v>
      </c>
      <c r="F244" s="128"/>
      <c r="G244" s="141"/>
      <c r="H244" s="128">
        <v>351.07499999999999</v>
      </c>
    </row>
    <row r="245" spans="1:8" s="108" customFormat="1" ht="12" x14ac:dyDescent="0.2">
      <c r="A245" s="117" t="s">
        <v>741</v>
      </c>
      <c r="B245" s="118" t="s">
        <v>742</v>
      </c>
      <c r="C245" s="118"/>
      <c r="D245" s="118"/>
      <c r="E245" s="118"/>
      <c r="F245" s="128"/>
      <c r="G245" s="141"/>
      <c r="H245" s="119">
        <f>H246</f>
        <v>0.5</v>
      </c>
    </row>
    <row r="246" spans="1:8" s="108" customFormat="1" ht="12" x14ac:dyDescent="0.2">
      <c r="A246" s="52" t="s">
        <v>398</v>
      </c>
      <c r="B246" s="118" t="s">
        <v>742</v>
      </c>
      <c r="C246" s="22" t="s">
        <v>493</v>
      </c>
      <c r="D246" s="22"/>
      <c r="E246" s="118"/>
      <c r="F246" s="128"/>
      <c r="G246" s="141"/>
      <c r="H246" s="119">
        <f>H247</f>
        <v>0.5</v>
      </c>
    </row>
    <row r="247" spans="1:8" s="108" customFormat="1" ht="12" x14ac:dyDescent="0.2">
      <c r="A247" s="52" t="s">
        <v>472</v>
      </c>
      <c r="B247" s="118" t="s">
        <v>742</v>
      </c>
      <c r="C247" s="22" t="s">
        <v>493</v>
      </c>
      <c r="D247" s="22" t="s">
        <v>78</v>
      </c>
      <c r="E247" s="118"/>
      <c r="F247" s="128"/>
      <c r="G247" s="141"/>
      <c r="H247" s="119">
        <f>H248</f>
        <v>0.5</v>
      </c>
    </row>
    <row r="248" spans="1:8" s="108" customFormat="1" ht="12" x14ac:dyDescent="0.2">
      <c r="A248" s="126" t="s">
        <v>303</v>
      </c>
      <c r="B248" s="127" t="s">
        <v>742</v>
      </c>
      <c r="C248" s="127" t="s">
        <v>493</v>
      </c>
      <c r="D248" s="127" t="s">
        <v>78</v>
      </c>
      <c r="E248" s="127" t="s">
        <v>84</v>
      </c>
      <c r="F248" s="128"/>
      <c r="G248" s="141"/>
      <c r="H248" s="128">
        <f>H249</f>
        <v>0.5</v>
      </c>
    </row>
    <row r="249" spans="1:8" s="108" customFormat="1" ht="12" x14ac:dyDescent="0.2">
      <c r="A249" s="126" t="s">
        <v>85</v>
      </c>
      <c r="B249" s="127" t="s">
        <v>742</v>
      </c>
      <c r="C249" s="127" t="s">
        <v>493</v>
      </c>
      <c r="D249" s="127" t="s">
        <v>78</v>
      </c>
      <c r="E249" s="127" t="s">
        <v>86</v>
      </c>
      <c r="F249" s="128"/>
      <c r="G249" s="141"/>
      <c r="H249" s="128">
        <v>0.5</v>
      </c>
    </row>
    <row r="250" spans="1:8" s="108" customFormat="1" ht="27.75" customHeight="1" x14ac:dyDescent="0.2">
      <c r="A250" s="202" t="s">
        <v>573</v>
      </c>
      <c r="B250" s="203" t="s">
        <v>706</v>
      </c>
      <c r="C250" s="203"/>
      <c r="D250" s="203"/>
      <c r="E250" s="203"/>
      <c r="F250" s="204">
        <f>F251+F256+F261+F266+F271</f>
        <v>1500</v>
      </c>
      <c r="G250" s="204">
        <f>H250-F250</f>
        <v>0</v>
      </c>
      <c r="H250" s="204">
        <f>H251+H256+H261+H266+H271</f>
        <v>1500</v>
      </c>
    </row>
    <row r="251" spans="1:8" s="108" customFormat="1" ht="48" x14ac:dyDescent="0.2">
      <c r="A251" s="160" t="s">
        <v>574</v>
      </c>
      <c r="B251" s="118" t="s">
        <v>575</v>
      </c>
      <c r="C251" s="118"/>
      <c r="D251" s="118"/>
      <c r="E251" s="118"/>
      <c r="F251" s="161">
        <f>F252</f>
        <v>200</v>
      </c>
      <c r="G251" s="161">
        <f>H251-F251</f>
        <v>0</v>
      </c>
      <c r="H251" s="161">
        <f>H252</f>
        <v>200</v>
      </c>
    </row>
    <row r="252" spans="1:8" s="108" customFormat="1" ht="12" x14ac:dyDescent="0.2">
      <c r="A252" s="52" t="s">
        <v>365</v>
      </c>
      <c r="B252" s="118" t="s">
        <v>575</v>
      </c>
      <c r="C252" s="22" t="s">
        <v>78</v>
      </c>
      <c r="D252" s="22"/>
      <c r="E252" s="22"/>
      <c r="F252" s="33">
        <f t="shared" ref="F252:H253" si="6">F253</f>
        <v>200</v>
      </c>
      <c r="G252" s="161">
        <f t="shared" ref="G252:G275" si="7">H252-F252</f>
        <v>0</v>
      </c>
      <c r="H252" s="33">
        <f t="shared" si="6"/>
        <v>200</v>
      </c>
    </row>
    <row r="253" spans="1:8" s="108" customFormat="1" ht="12" x14ac:dyDescent="0.2">
      <c r="A253" s="52" t="s">
        <v>407</v>
      </c>
      <c r="B253" s="118" t="s">
        <v>575</v>
      </c>
      <c r="C253" s="22" t="s">
        <v>78</v>
      </c>
      <c r="D253" s="22" t="s">
        <v>494</v>
      </c>
      <c r="E253" s="22"/>
      <c r="F253" s="33">
        <f t="shared" si="6"/>
        <v>200</v>
      </c>
      <c r="G253" s="161">
        <f t="shared" si="7"/>
        <v>0</v>
      </c>
      <c r="H253" s="33">
        <f t="shared" si="6"/>
        <v>200</v>
      </c>
    </row>
    <row r="254" spans="1:8" s="108" customFormat="1" ht="12" x14ac:dyDescent="0.2">
      <c r="A254" s="126" t="s">
        <v>303</v>
      </c>
      <c r="B254" s="127" t="s">
        <v>575</v>
      </c>
      <c r="C254" s="127" t="s">
        <v>78</v>
      </c>
      <c r="D254" s="127" t="s">
        <v>494</v>
      </c>
      <c r="E254" s="127" t="s">
        <v>84</v>
      </c>
      <c r="F254" s="162">
        <f>F255</f>
        <v>200</v>
      </c>
      <c r="G254" s="161">
        <f t="shared" si="7"/>
        <v>0</v>
      </c>
      <c r="H254" s="162">
        <f>H255</f>
        <v>200</v>
      </c>
    </row>
    <row r="255" spans="1:8" s="108" customFormat="1" ht="12" x14ac:dyDescent="0.2">
      <c r="A255" s="126" t="s">
        <v>85</v>
      </c>
      <c r="B255" s="127" t="s">
        <v>575</v>
      </c>
      <c r="C255" s="127" t="s">
        <v>78</v>
      </c>
      <c r="D255" s="127" t="s">
        <v>494</v>
      </c>
      <c r="E255" s="127" t="s">
        <v>86</v>
      </c>
      <c r="F255" s="162">
        <v>200</v>
      </c>
      <c r="G255" s="161">
        <f t="shared" si="7"/>
        <v>0</v>
      </c>
      <c r="H255" s="162">
        <v>200</v>
      </c>
    </row>
    <row r="256" spans="1:8" s="108" customFormat="1" ht="48" x14ac:dyDescent="0.2">
      <c r="A256" s="160" t="s">
        <v>765</v>
      </c>
      <c r="B256" s="118" t="s">
        <v>576</v>
      </c>
      <c r="C256" s="118"/>
      <c r="D256" s="118"/>
      <c r="E256" s="118"/>
      <c r="F256" s="161">
        <f>F257</f>
        <v>300</v>
      </c>
      <c r="G256" s="161">
        <f t="shared" si="7"/>
        <v>0</v>
      </c>
      <c r="H256" s="161">
        <f>H257</f>
        <v>300</v>
      </c>
    </row>
    <row r="257" spans="1:8" s="108" customFormat="1" ht="12" x14ac:dyDescent="0.2">
      <c r="A257" s="52" t="s">
        <v>365</v>
      </c>
      <c r="B257" s="118" t="s">
        <v>576</v>
      </c>
      <c r="C257" s="22" t="s">
        <v>78</v>
      </c>
      <c r="D257" s="22"/>
      <c r="E257" s="22"/>
      <c r="F257" s="33">
        <f t="shared" ref="F257:H258" si="8">F258</f>
        <v>300</v>
      </c>
      <c r="G257" s="161">
        <f t="shared" si="7"/>
        <v>0</v>
      </c>
      <c r="H257" s="33">
        <f t="shared" si="8"/>
        <v>300</v>
      </c>
    </row>
    <row r="258" spans="1:8" s="108" customFormat="1" ht="12" x14ac:dyDescent="0.2">
      <c r="A258" s="52" t="s">
        <v>407</v>
      </c>
      <c r="B258" s="118" t="s">
        <v>576</v>
      </c>
      <c r="C258" s="22" t="s">
        <v>78</v>
      </c>
      <c r="D258" s="22" t="s">
        <v>494</v>
      </c>
      <c r="E258" s="22"/>
      <c r="F258" s="33">
        <f t="shared" si="8"/>
        <v>300</v>
      </c>
      <c r="G258" s="161">
        <f t="shared" si="7"/>
        <v>0</v>
      </c>
      <c r="H258" s="33">
        <f t="shared" si="8"/>
        <v>300</v>
      </c>
    </row>
    <row r="259" spans="1:8" s="108" customFormat="1" ht="12" x14ac:dyDescent="0.2">
      <c r="A259" s="126" t="s">
        <v>303</v>
      </c>
      <c r="B259" s="127" t="s">
        <v>576</v>
      </c>
      <c r="C259" s="127" t="s">
        <v>78</v>
      </c>
      <c r="D259" s="127" t="s">
        <v>494</v>
      </c>
      <c r="E259" s="127" t="s">
        <v>84</v>
      </c>
      <c r="F259" s="162">
        <f>F260</f>
        <v>300</v>
      </c>
      <c r="G259" s="161">
        <f t="shared" si="7"/>
        <v>0</v>
      </c>
      <c r="H259" s="162">
        <f>H260</f>
        <v>300</v>
      </c>
    </row>
    <row r="260" spans="1:8" s="108" customFormat="1" ht="12" x14ac:dyDescent="0.2">
      <c r="A260" s="126" t="s">
        <v>85</v>
      </c>
      <c r="B260" s="127" t="s">
        <v>576</v>
      </c>
      <c r="C260" s="127" t="s">
        <v>78</v>
      </c>
      <c r="D260" s="127" t="s">
        <v>494</v>
      </c>
      <c r="E260" s="127" t="s">
        <v>86</v>
      </c>
      <c r="F260" s="162">
        <v>300</v>
      </c>
      <c r="G260" s="161">
        <f t="shared" si="7"/>
        <v>0</v>
      </c>
      <c r="H260" s="162">
        <v>300</v>
      </c>
    </row>
    <row r="261" spans="1:8" s="108" customFormat="1" ht="24" x14ac:dyDescent="0.2">
      <c r="A261" s="117" t="s">
        <v>577</v>
      </c>
      <c r="B261" s="118" t="s">
        <v>578</v>
      </c>
      <c r="C261" s="118"/>
      <c r="D261" s="118"/>
      <c r="E261" s="118"/>
      <c r="F261" s="161">
        <f>F262</f>
        <v>300</v>
      </c>
      <c r="G261" s="161">
        <f t="shared" si="7"/>
        <v>0</v>
      </c>
      <c r="H261" s="161">
        <f>H262</f>
        <v>300</v>
      </c>
    </row>
    <row r="262" spans="1:8" s="108" customFormat="1" ht="12" x14ac:dyDescent="0.2">
      <c r="A262" s="52" t="s">
        <v>365</v>
      </c>
      <c r="B262" s="118" t="s">
        <v>578</v>
      </c>
      <c r="C262" s="22" t="s">
        <v>78</v>
      </c>
      <c r="D262" s="22"/>
      <c r="E262" s="22"/>
      <c r="F262" s="33">
        <f t="shared" ref="F262:H263" si="9">F263</f>
        <v>300</v>
      </c>
      <c r="G262" s="161">
        <f t="shared" si="7"/>
        <v>0</v>
      </c>
      <c r="H262" s="33">
        <f t="shared" si="9"/>
        <v>300</v>
      </c>
    </row>
    <row r="263" spans="1:8" s="108" customFormat="1" ht="12" x14ac:dyDescent="0.2">
      <c r="A263" s="52" t="s">
        <v>407</v>
      </c>
      <c r="B263" s="118" t="s">
        <v>578</v>
      </c>
      <c r="C263" s="22" t="s">
        <v>78</v>
      </c>
      <c r="D263" s="22" t="s">
        <v>494</v>
      </c>
      <c r="E263" s="22"/>
      <c r="F263" s="33">
        <f t="shared" si="9"/>
        <v>300</v>
      </c>
      <c r="G263" s="161">
        <f t="shared" si="7"/>
        <v>0</v>
      </c>
      <c r="H263" s="33">
        <f t="shared" si="9"/>
        <v>300</v>
      </c>
    </row>
    <row r="264" spans="1:8" s="108" customFormat="1" ht="12" x14ac:dyDescent="0.2">
      <c r="A264" s="126" t="s">
        <v>303</v>
      </c>
      <c r="B264" s="127" t="s">
        <v>578</v>
      </c>
      <c r="C264" s="127" t="s">
        <v>78</v>
      </c>
      <c r="D264" s="127" t="s">
        <v>494</v>
      </c>
      <c r="E264" s="127" t="s">
        <v>84</v>
      </c>
      <c r="F264" s="162">
        <f>F265</f>
        <v>300</v>
      </c>
      <c r="G264" s="161">
        <f t="shared" si="7"/>
        <v>0</v>
      </c>
      <c r="H264" s="162">
        <f>H265</f>
        <v>300</v>
      </c>
    </row>
    <row r="265" spans="1:8" s="108" customFormat="1" ht="12" x14ac:dyDescent="0.2">
      <c r="A265" s="126" t="s">
        <v>85</v>
      </c>
      <c r="B265" s="127" t="s">
        <v>578</v>
      </c>
      <c r="C265" s="127" t="s">
        <v>78</v>
      </c>
      <c r="D265" s="127" t="s">
        <v>494</v>
      </c>
      <c r="E265" s="127" t="s">
        <v>86</v>
      </c>
      <c r="F265" s="162">
        <v>300</v>
      </c>
      <c r="G265" s="161">
        <f t="shared" si="7"/>
        <v>0</v>
      </c>
      <c r="H265" s="162">
        <v>300</v>
      </c>
    </row>
    <row r="266" spans="1:8" s="108" customFormat="1" ht="24" x14ac:dyDescent="0.2">
      <c r="A266" s="117" t="s">
        <v>502</v>
      </c>
      <c r="B266" s="118" t="s">
        <v>579</v>
      </c>
      <c r="C266" s="118"/>
      <c r="D266" s="118"/>
      <c r="E266" s="118"/>
      <c r="F266" s="161">
        <f>F267</f>
        <v>400</v>
      </c>
      <c r="G266" s="161">
        <f t="shared" si="7"/>
        <v>0</v>
      </c>
      <c r="H266" s="161">
        <f>H267</f>
        <v>400</v>
      </c>
    </row>
    <row r="267" spans="1:8" s="108" customFormat="1" ht="12" x14ac:dyDescent="0.2">
      <c r="A267" s="52" t="s">
        <v>365</v>
      </c>
      <c r="B267" s="118" t="s">
        <v>579</v>
      </c>
      <c r="C267" s="22" t="s">
        <v>78</v>
      </c>
      <c r="D267" s="22"/>
      <c r="E267" s="22"/>
      <c r="F267" s="33">
        <f t="shared" ref="F267:H268" si="10">F268</f>
        <v>400</v>
      </c>
      <c r="G267" s="161">
        <f t="shared" si="7"/>
        <v>0</v>
      </c>
      <c r="H267" s="33">
        <f t="shared" si="10"/>
        <v>400</v>
      </c>
    </row>
    <row r="268" spans="1:8" s="108" customFormat="1" ht="12" x14ac:dyDescent="0.2">
      <c r="A268" s="52" t="s">
        <v>407</v>
      </c>
      <c r="B268" s="118" t="s">
        <v>579</v>
      </c>
      <c r="C268" s="22" t="s">
        <v>78</v>
      </c>
      <c r="D268" s="22" t="s">
        <v>494</v>
      </c>
      <c r="E268" s="22"/>
      <c r="F268" s="33">
        <f t="shared" si="10"/>
        <v>400</v>
      </c>
      <c r="G268" s="161">
        <f t="shared" si="7"/>
        <v>0</v>
      </c>
      <c r="H268" s="33">
        <f t="shared" si="10"/>
        <v>400</v>
      </c>
    </row>
    <row r="269" spans="1:8" s="108" customFormat="1" ht="12" x14ac:dyDescent="0.2">
      <c r="A269" s="126" t="s">
        <v>303</v>
      </c>
      <c r="B269" s="127" t="s">
        <v>579</v>
      </c>
      <c r="C269" s="127" t="s">
        <v>78</v>
      </c>
      <c r="D269" s="127" t="s">
        <v>494</v>
      </c>
      <c r="E269" s="127" t="s">
        <v>84</v>
      </c>
      <c r="F269" s="162">
        <f>F270</f>
        <v>400</v>
      </c>
      <c r="G269" s="161">
        <f t="shared" si="7"/>
        <v>0</v>
      </c>
      <c r="H269" s="162">
        <f>H270</f>
        <v>400</v>
      </c>
    </row>
    <row r="270" spans="1:8" s="108" customFormat="1" ht="12" x14ac:dyDescent="0.2">
      <c r="A270" s="126" t="s">
        <v>85</v>
      </c>
      <c r="B270" s="127" t="s">
        <v>579</v>
      </c>
      <c r="C270" s="127" t="s">
        <v>78</v>
      </c>
      <c r="D270" s="127" t="s">
        <v>494</v>
      </c>
      <c r="E270" s="127" t="s">
        <v>86</v>
      </c>
      <c r="F270" s="162">
        <v>400</v>
      </c>
      <c r="G270" s="161">
        <f t="shared" si="7"/>
        <v>0</v>
      </c>
      <c r="H270" s="162">
        <v>400</v>
      </c>
    </row>
    <row r="271" spans="1:8" s="108" customFormat="1" ht="24" x14ac:dyDescent="0.2">
      <c r="A271" s="117" t="s">
        <v>580</v>
      </c>
      <c r="B271" s="118" t="s">
        <v>581</v>
      </c>
      <c r="C271" s="118"/>
      <c r="D271" s="118"/>
      <c r="E271" s="118"/>
      <c r="F271" s="161">
        <f>F272</f>
        <v>300</v>
      </c>
      <c r="G271" s="161">
        <f t="shared" si="7"/>
        <v>0</v>
      </c>
      <c r="H271" s="161">
        <f>H272</f>
        <v>300</v>
      </c>
    </row>
    <row r="272" spans="1:8" s="108" customFormat="1" ht="12" x14ac:dyDescent="0.2">
      <c r="A272" s="52" t="s">
        <v>365</v>
      </c>
      <c r="B272" s="118" t="s">
        <v>581</v>
      </c>
      <c r="C272" s="22" t="s">
        <v>78</v>
      </c>
      <c r="D272" s="22"/>
      <c r="E272" s="22"/>
      <c r="F272" s="33">
        <f t="shared" ref="F272:H273" si="11">F273</f>
        <v>300</v>
      </c>
      <c r="G272" s="161">
        <f t="shared" si="7"/>
        <v>0</v>
      </c>
      <c r="H272" s="33">
        <f t="shared" si="11"/>
        <v>300</v>
      </c>
    </row>
    <row r="273" spans="1:8" s="108" customFormat="1" ht="12" x14ac:dyDescent="0.2">
      <c r="A273" s="52" t="s">
        <v>407</v>
      </c>
      <c r="B273" s="118" t="s">
        <v>581</v>
      </c>
      <c r="C273" s="22" t="s">
        <v>78</v>
      </c>
      <c r="D273" s="22" t="s">
        <v>494</v>
      </c>
      <c r="E273" s="22"/>
      <c r="F273" s="33">
        <f t="shared" si="11"/>
        <v>300</v>
      </c>
      <c r="G273" s="161">
        <f t="shared" si="7"/>
        <v>0</v>
      </c>
      <c r="H273" s="33">
        <f t="shared" si="11"/>
        <v>300</v>
      </c>
    </row>
    <row r="274" spans="1:8" s="108" customFormat="1" ht="12" x14ac:dyDescent="0.2">
      <c r="A274" s="126" t="s">
        <v>303</v>
      </c>
      <c r="B274" s="127" t="s">
        <v>581</v>
      </c>
      <c r="C274" s="127" t="s">
        <v>78</v>
      </c>
      <c r="D274" s="127" t="s">
        <v>494</v>
      </c>
      <c r="E274" s="127" t="s">
        <v>84</v>
      </c>
      <c r="F274" s="162">
        <f>F275</f>
        <v>300</v>
      </c>
      <c r="G274" s="161">
        <f t="shared" si="7"/>
        <v>0</v>
      </c>
      <c r="H274" s="162">
        <f>H275</f>
        <v>300</v>
      </c>
    </row>
    <row r="275" spans="1:8" s="108" customFormat="1" ht="12" x14ac:dyDescent="0.2">
      <c r="A275" s="126" t="s">
        <v>85</v>
      </c>
      <c r="B275" s="127" t="s">
        <v>581</v>
      </c>
      <c r="C275" s="127" t="s">
        <v>78</v>
      </c>
      <c r="D275" s="127" t="s">
        <v>494</v>
      </c>
      <c r="E275" s="127" t="s">
        <v>86</v>
      </c>
      <c r="F275" s="162">
        <v>300</v>
      </c>
      <c r="G275" s="161">
        <f t="shared" si="7"/>
        <v>0</v>
      </c>
      <c r="H275" s="162">
        <v>300</v>
      </c>
    </row>
    <row r="276" spans="1:8" s="108" customFormat="1" ht="27" x14ac:dyDescent="0.2">
      <c r="A276" s="202" t="s">
        <v>299</v>
      </c>
      <c r="B276" s="205" t="s">
        <v>240</v>
      </c>
      <c r="C276" s="203"/>
      <c r="D276" s="203"/>
      <c r="E276" s="206"/>
      <c r="F276" s="207">
        <f t="shared" ref="F276:H281" si="12">F277</f>
        <v>1720</v>
      </c>
      <c r="G276" s="207">
        <f>H276-F276</f>
        <v>0</v>
      </c>
      <c r="H276" s="207">
        <f t="shared" si="12"/>
        <v>1720</v>
      </c>
    </row>
    <row r="277" spans="1:8" s="108" customFormat="1" ht="24" x14ac:dyDescent="0.2">
      <c r="A277" s="131" t="s">
        <v>567</v>
      </c>
      <c r="B277" s="136" t="s">
        <v>568</v>
      </c>
      <c r="C277" s="132"/>
      <c r="D277" s="132"/>
      <c r="E277" s="158"/>
      <c r="F277" s="143">
        <f t="shared" si="12"/>
        <v>1720</v>
      </c>
      <c r="G277" s="143">
        <f>H277-F277</f>
        <v>0</v>
      </c>
      <c r="H277" s="143">
        <f t="shared" si="12"/>
        <v>1720</v>
      </c>
    </row>
    <row r="278" spans="1:8" s="108" customFormat="1" ht="24" x14ac:dyDescent="0.2">
      <c r="A278" s="117" t="s">
        <v>569</v>
      </c>
      <c r="B278" s="149" t="s">
        <v>570</v>
      </c>
      <c r="C278" s="118"/>
      <c r="D278" s="118"/>
      <c r="E278" s="157"/>
      <c r="F278" s="141">
        <f t="shared" si="12"/>
        <v>1720</v>
      </c>
      <c r="G278" s="143">
        <f t="shared" ref="G278:G282" si="13">H278-F278</f>
        <v>0</v>
      </c>
      <c r="H278" s="141">
        <f t="shared" si="12"/>
        <v>1720</v>
      </c>
    </row>
    <row r="279" spans="1:8" s="108" customFormat="1" ht="12" x14ac:dyDescent="0.2">
      <c r="A279" s="65" t="s">
        <v>115</v>
      </c>
      <c r="B279" s="149" t="s">
        <v>570</v>
      </c>
      <c r="C279" s="22" t="s">
        <v>76</v>
      </c>
      <c r="D279" s="22"/>
      <c r="E279" s="157"/>
      <c r="F279" s="141">
        <f t="shared" si="12"/>
        <v>1720</v>
      </c>
      <c r="G279" s="143">
        <f t="shared" si="13"/>
        <v>0</v>
      </c>
      <c r="H279" s="141">
        <f t="shared" si="12"/>
        <v>1720</v>
      </c>
    </row>
    <row r="280" spans="1:8" s="108" customFormat="1" ht="12" x14ac:dyDescent="0.2">
      <c r="A280" s="65" t="s">
        <v>430</v>
      </c>
      <c r="B280" s="149" t="s">
        <v>570</v>
      </c>
      <c r="C280" s="22" t="s">
        <v>76</v>
      </c>
      <c r="D280" s="22" t="s">
        <v>93</v>
      </c>
      <c r="E280" s="157"/>
      <c r="F280" s="141">
        <f t="shared" si="12"/>
        <v>1720</v>
      </c>
      <c r="G280" s="143">
        <f t="shared" si="13"/>
        <v>0</v>
      </c>
      <c r="H280" s="141">
        <f t="shared" si="12"/>
        <v>1720</v>
      </c>
    </row>
    <row r="281" spans="1:8" s="108" customFormat="1" ht="12" x14ac:dyDescent="0.2">
      <c r="A281" s="126" t="s">
        <v>303</v>
      </c>
      <c r="B281" s="137" t="s">
        <v>570</v>
      </c>
      <c r="C281" s="127" t="s">
        <v>76</v>
      </c>
      <c r="D281" s="127" t="s">
        <v>93</v>
      </c>
      <c r="E281" s="144">
        <v>200</v>
      </c>
      <c r="F281" s="142">
        <f t="shared" si="12"/>
        <v>1720</v>
      </c>
      <c r="G281" s="143">
        <f t="shared" si="13"/>
        <v>0</v>
      </c>
      <c r="H281" s="142">
        <f t="shared" si="12"/>
        <v>1720</v>
      </c>
    </row>
    <row r="282" spans="1:8" s="108" customFormat="1" ht="12" x14ac:dyDescent="0.2">
      <c r="A282" s="126" t="s">
        <v>85</v>
      </c>
      <c r="B282" s="137" t="s">
        <v>570</v>
      </c>
      <c r="C282" s="127" t="s">
        <v>76</v>
      </c>
      <c r="D282" s="127" t="s">
        <v>93</v>
      </c>
      <c r="E282" s="144">
        <v>240</v>
      </c>
      <c r="F282" s="142">
        <v>1720</v>
      </c>
      <c r="G282" s="143">
        <f t="shared" si="13"/>
        <v>0</v>
      </c>
      <c r="H282" s="142">
        <v>1720</v>
      </c>
    </row>
    <row r="283" spans="1:8" s="108" customFormat="1" ht="27" x14ac:dyDescent="0.2">
      <c r="A283" s="202" t="s">
        <v>703</v>
      </c>
      <c r="B283" s="203" t="s">
        <v>164</v>
      </c>
      <c r="C283" s="203"/>
      <c r="D283" s="203"/>
      <c r="E283" s="203"/>
      <c r="F283" s="208">
        <f>F284+F332+F359+F382</f>
        <v>2666186.6399999997</v>
      </c>
      <c r="G283" s="207">
        <f>H283-F283</f>
        <v>102013.69000000088</v>
      </c>
      <c r="H283" s="208">
        <f>H284+H332+H359+H382</f>
        <v>2768200.3300000005</v>
      </c>
    </row>
    <row r="284" spans="1:8" s="108" customFormat="1" ht="12" x14ac:dyDescent="0.2">
      <c r="A284" s="117" t="s">
        <v>275</v>
      </c>
      <c r="B284" s="118" t="s">
        <v>165</v>
      </c>
      <c r="C284" s="118"/>
      <c r="D284" s="118"/>
      <c r="E284" s="118"/>
      <c r="F284" s="119">
        <f>F285+F291+F302+F308+F314+F320+F326</f>
        <v>2593813.34</v>
      </c>
      <c r="G284" s="141">
        <f>H284-F284</f>
        <v>108074.56000000052</v>
      </c>
      <c r="H284" s="119">
        <f>H285+H291+H302+H308+H314+H320+H326+H297</f>
        <v>2701887.9000000004</v>
      </c>
    </row>
    <row r="285" spans="1:8" s="108" customFormat="1" ht="24" x14ac:dyDescent="0.2">
      <c r="A285" s="131" t="s">
        <v>276</v>
      </c>
      <c r="B285" s="132" t="s">
        <v>166</v>
      </c>
      <c r="C285" s="132"/>
      <c r="D285" s="132"/>
      <c r="E285" s="132"/>
      <c r="F285" s="133">
        <f>F286</f>
        <v>485270.98</v>
      </c>
      <c r="G285" s="141">
        <f t="shared" ref="G285:G354" si="14">H285-F285</f>
        <v>-15450.024999999965</v>
      </c>
      <c r="H285" s="133">
        <f>H286</f>
        <v>469820.95500000002</v>
      </c>
    </row>
    <row r="286" spans="1:8" s="108" customFormat="1" ht="12" x14ac:dyDescent="0.2">
      <c r="A286" s="52" t="s">
        <v>383</v>
      </c>
      <c r="B286" s="22" t="s">
        <v>693</v>
      </c>
      <c r="C286" s="22" t="s">
        <v>495</v>
      </c>
      <c r="D286" s="22"/>
      <c r="E286" s="132"/>
      <c r="F286" s="119">
        <f>F287</f>
        <v>485270.98</v>
      </c>
      <c r="G286" s="141">
        <f t="shared" si="14"/>
        <v>-15450.024999999965</v>
      </c>
      <c r="H286" s="119">
        <f>H287</f>
        <v>469820.95500000002</v>
      </c>
    </row>
    <row r="287" spans="1:8" s="108" customFormat="1" ht="14.25" customHeight="1" x14ac:dyDescent="0.2">
      <c r="A287" s="55" t="s">
        <v>384</v>
      </c>
      <c r="B287" s="22" t="s">
        <v>693</v>
      </c>
      <c r="C287" s="22" t="s">
        <v>495</v>
      </c>
      <c r="D287" s="22" t="s">
        <v>76</v>
      </c>
      <c r="E287" s="132"/>
      <c r="F287" s="119">
        <f>F288</f>
        <v>485270.98</v>
      </c>
      <c r="G287" s="141">
        <f t="shared" si="14"/>
        <v>-15450.024999999965</v>
      </c>
      <c r="H287" s="119">
        <f>H288</f>
        <v>469820.95500000002</v>
      </c>
    </row>
    <row r="288" spans="1:8" s="108" customFormat="1" ht="24.75" customHeight="1" x14ac:dyDescent="0.2">
      <c r="A288" s="126" t="s">
        <v>104</v>
      </c>
      <c r="B288" s="127" t="s">
        <v>693</v>
      </c>
      <c r="C288" s="127" t="s">
        <v>495</v>
      </c>
      <c r="D288" s="127" t="s">
        <v>76</v>
      </c>
      <c r="E288" s="127" t="s">
        <v>410</v>
      </c>
      <c r="F288" s="128">
        <f>F289+F290</f>
        <v>485270.98</v>
      </c>
      <c r="G288" s="141">
        <f t="shared" si="14"/>
        <v>-15450.024999999965</v>
      </c>
      <c r="H288" s="128">
        <f>H289+H290</f>
        <v>469820.95500000002</v>
      </c>
    </row>
    <row r="289" spans="1:8" s="108" customFormat="1" ht="12" x14ac:dyDescent="0.2">
      <c r="A289" s="126" t="s">
        <v>105</v>
      </c>
      <c r="B289" s="127" t="s">
        <v>693</v>
      </c>
      <c r="C289" s="127" t="s">
        <v>495</v>
      </c>
      <c r="D289" s="127" t="s">
        <v>76</v>
      </c>
      <c r="E289" s="127" t="s">
        <v>428</v>
      </c>
      <c r="F289" s="128">
        <f>386354.38+55200</f>
        <v>441554.38</v>
      </c>
      <c r="G289" s="141">
        <f t="shared" si="14"/>
        <v>-15450.025599999994</v>
      </c>
      <c r="H289" s="128">
        <f>441554.3544-15450</f>
        <v>426104.35440000001</v>
      </c>
    </row>
    <row r="290" spans="1:8" s="108" customFormat="1" ht="12" x14ac:dyDescent="0.2">
      <c r="A290" s="126" t="s">
        <v>521</v>
      </c>
      <c r="B290" s="127" t="s">
        <v>693</v>
      </c>
      <c r="C290" s="127" t="s">
        <v>495</v>
      </c>
      <c r="D290" s="127" t="s">
        <v>76</v>
      </c>
      <c r="E290" s="127" t="s">
        <v>522</v>
      </c>
      <c r="F290" s="128">
        <f>38916.6+4800</f>
        <v>43716.6</v>
      </c>
      <c r="G290" s="141">
        <f t="shared" si="14"/>
        <v>5.9999999939464033E-4</v>
      </c>
      <c r="H290" s="128">
        <v>43716.600599999998</v>
      </c>
    </row>
    <row r="291" spans="1:8" s="108" customFormat="1" ht="36" x14ac:dyDescent="0.2">
      <c r="A291" s="131" t="s">
        <v>366</v>
      </c>
      <c r="B291" s="132" t="s">
        <v>167</v>
      </c>
      <c r="C291" s="132"/>
      <c r="D291" s="132"/>
      <c r="E291" s="132"/>
      <c r="F291" s="133">
        <f>F292</f>
        <v>757994</v>
      </c>
      <c r="G291" s="141">
        <f t="shared" si="14"/>
        <v>436</v>
      </c>
      <c r="H291" s="133">
        <f>H292</f>
        <v>758430</v>
      </c>
    </row>
    <row r="292" spans="1:8" s="108" customFormat="1" ht="12" x14ac:dyDescent="0.2">
      <c r="A292" s="52" t="s">
        <v>383</v>
      </c>
      <c r="B292" s="118" t="s">
        <v>167</v>
      </c>
      <c r="C292" s="22" t="s">
        <v>495</v>
      </c>
      <c r="D292" s="22"/>
      <c r="E292" s="132"/>
      <c r="F292" s="119">
        <f>F293</f>
        <v>757994</v>
      </c>
      <c r="G292" s="141">
        <f t="shared" si="14"/>
        <v>436</v>
      </c>
      <c r="H292" s="119">
        <f>H293</f>
        <v>758430</v>
      </c>
    </row>
    <row r="293" spans="1:8" s="108" customFormat="1" ht="12" x14ac:dyDescent="0.2">
      <c r="A293" s="55" t="s">
        <v>384</v>
      </c>
      <c r="B293" s="118" t="s">
        <v>167</v>
      </c>
      <c r="C293" s="22" t="s">
        <v>495</v>
      </c>
      <c r="D293" s="22" t="s">
        <v>76</v>
      </c>
      <c r="E293" s="132"/>
      <c r="F293" s="119">
        <f>F294</f>
        <v>757994</v>
      </c>
      <c r="G293" s="141">
        <f t="shared" si="14"/>
        <v>436</v>
      </c>
      <c r="H293" s="119">
        <f>H294</f>
        <v>758430</v>
      </c>
    </row>
    <row r="294" spans="1:8" s="108" customFormat="1" ht="23.25" customHeight="1" x14ac:dyDescent="0.2">
      <c r="A294" s="126" t="s">
        <v>104</v>
      </c>
      <c r="B294" s="127" t="s">
        <v>167</v>
      </c>
      <c r="C294" s="127" t="s">
        <v>495</v>
      </c>
      <c r="D294" s="127" t="s">
        <v>76</v>
      </c>
      <c r="E294" s="127" t="s">
        <v>410</v>
      </c>
      <c r="F294" s="128">
        <f>F295+F296</f>
        <v>757994</v>
      </c>
      <c r="G294" s="141">
        <f t="shared" si="14"/>
        <v>436</v>
      </c>
      <c r="H294" s="128">
        <f>H295+H296</f>
        <v>758430</v>
      </c>
    </row>
    <row r="295" spans="1:8" s="108" customFormat="1" ht="12" x14ac:dyDescent="0.2">
      <c r="A295" s="126" t="s">
        <v>105</v>
      </c>
      <c r="B295" s="127" t="s">
        <v>167</v>
      </c>
      <c r="C295" s="127" t="s">
        <v>495</v>
      </c>
      <c r="D295" s="127" t="s">
        <v>76</v>
      </c>
      <c r="E295" s="127" t="s">
        <v>428</v>
      </c>
      <c r="F295" s="128">
        <v>704392</v>
      </c>
      <c r="G295" s="141">
        <f t="shared" si="14"/>
        <v>436</v>
      </c>
      <c r="H295" s="128">
        <f>704392+436</f>
        <v>704828</v>
      </c>
    </row>
    <row r="296" spans="1:8" s="108" customFormat="1" ht="12" x14ac:dyDescent="0.2">
      <c r="A296" s="126" t="s">
        <v>521</v>
      </c>
      <c r="B296" s="127" t="s">
        <v>167</v>
      </c>
      <c r="C296" s="127" t="s">
        <v>495</v>
      </c>
      <c r="D296" s="127" t="s">
        <v>76</v>
      </c>
      <c r="E296" s="127" t="s">
        <v>522</v>
      </c>
      <c r="F296" s="128">
        <v>53602</v>
      </c>
      <c r="G296" s="141">
        <f t="shared" si="14"/>
        <v>0</v>
      </c>
      <c r="H296" s="128">
        <v>53602</v>
      </c>
    </row>
    <row r="297" spans="1:8" s="108" customFormat="1" ht="12" x14ac:dyDescent="0.2">
      <c r="A297" s="70" t="s">
        <v>749</v>
      </c>
      <c r="B297" s="22" t="s">
        <v>748</v>
      </c>
      <c r="C297" s="22"/>
      <c r="D297" s="22"/>
      <c r="E297" s="22"/>
      <c r="F297" s="128"/>
      <c r="G297" s="141"/>
      <c r="H297" s="39">
        <f>H298</f>
        <v>1711.5</v>
      </c>
    </row>
    <row r="298" spans="1:8" s="108" customFormat="1" ht="12" x14ac:dyDescent="0.2">
      <c r="A298" s="52" t="s">
        <v>383</v>
      </c>
      <c r="B298" s="22" t="s">
        <v>748</v>
      </c>
      <c r="C298" s="22" t="s">
        <v>495</v>
      </c>
      <c r="D298" s="22"/>
      <c r="E298" s="22"/>
      <c r="F298" s="128"/>
      <c r="G298" s="141"/>
      <c r="H298" s="39">
        <f>H299</f>
        <v>1711.5</v>
      </c>
    </row>
    <row r="299" spans="1:8" s="108" customFormat="1" ht="12" x14ac:dyDescent="0.2">
      <c r="A299" s="55" t="s">
        <v>384</v>
      </c>
      <c r="B299" s="22" t="s">
        <v>748</v>
      </c>
      <c r="C299" s="22" t="s">
        <v>495</v>
      </c>
      <c r="D299" s="22" t="s">
        <v>76</v>
      </c>
      <c r="E299" s="22"/>
      <c r="F299" s="128"/>
      <c r="G299" s="141"/>
      <c r="H299" s="39">
        <f>H300</f>
        <v>1711.5</v>
      </c>
    </row>
    <row r="300" spans="1:8" s="108" customFormat="1" ht="12" x14ac:dyDescent="0.2">
      <c r="A300" s="73" t="s">
        <v>104</v>
      </c>
      <c r="B300" s="29" t="s">
        <v>748</v>
      </c>
      <c r="C300" s="29" t="s">
        <v>495</v>
      </c>
      <c r="D300" s="29" t="s">
        <v>76</v>
      </c>
      <c r="E300" s="29" t="s">
        <v>410</v>
      </c>
      <c r="F300" s="128"/>
      <c r="G300" s="141"/>
      <c r="H300" s="38">
        <f>H301</f>
        <v>1711.5</v>
      </c>
    </row>
    <row r="301" spans="1:8" s="108" customFormat="1" ht="12" x14ac:dyDescent="0.2">
      <c r="A301" s="73" t="s">
        <v>105</v>
      </c>
      <c r="B301" s="29" t="s">
        <v>748</v>
      </c>
      <c r="C301" s="29" t="s">
        <v>495</v>
      </c>
      <c r="D301" s="29" t="s">
        <v>76</v>
      </c>
      <c r="E301" s="29" t="s">
        <v>428</v>
      </c>
      <c r="F301" s="128"/>
      <c r="G301" s="141"/>
      <c r="H301" s="38">
        <v>1711.5</v>
      </c>
    </row>
    <row r="302" spans="1:8" s="108" customFormat="1" ht="15" customHeight="1" x14ac:dyDescent="0.2">
      <c r="A302" s="131" t="s">
        <v>277</v>
      </c>
      <c r="B302" s="132" t="s">
        <v>170</v>
      </c>
      <c r="C302" s="132"/>
      <c r="D302" s="132"/>
      <c r="E302" s="132"/>
      <c r="F302" s="133">
        <f>F303</f>
        <v>267584.15999999997</v>
      </c>
      <c r="G302" s="141">
        <f t="shared" si="14"/>
        <v>-14499.989999999962</v>
      </c>
      <c r="H302" s="133">
        <f>H303</f>
        <v>253084.17</v>
      </c>
    </row>
    <row r="303" spans="1:8" s="108" customFormat="1" ht="12" x14ac:dyDescent="0.2">
      <c r="A303" s="52" t="s">
        <v>383</v>
      </c>
      <c r="B303" s="22" t="s">
        <v>694</v>
      </c>
      <c r="C303" s="22" t="s">
        <v>495</v>
      </c>
      <c r="D303" s="22"/>
      <c r="E303" s="132"/>
      <c r="F303" s="119">
        <f>F304</f>
        <v>267584.15999999997</v>
      </c>
      <c r="G303" s="141">
        <f t="shared" si="14"/>
        <v>-14499.989999999962</v>
      </c>
      <c r="H303" s="119">
        <f>H304</f>
        <v>253084.17</v>
      </c>
    </row>
    <row r="304" spans="1:8" s="108" customFormat="1" ht="12" x14ac:dyDescent="0.2">
      <c r="A304" s="70" t="s">
        <v>385</v>
      </c>
      <c r="B304" s="22" t="s">
        <v>694</v>
      </c>
      <c r="C304" s="22" t="s">
        <v>495</v>
      </c>
      <c r="D304" s="22" t="s">
        <v>496</v>
      </c>
      <c r="E304" s="132"/>
      <c r="F304" s="119">
        <f>F305</f>
        <v>267584.15999999997</v>
      </c>
      <c r="G304" s="141">
        <f t="shared" si="14"/>
        <v>-14499.989999999962</v>
      </c>
      <c r="H304" s="119">
        <f>H305</f>
        <v>253084.17</v>
      </c>
    </row>
    <row r="305" spans="1:8" s="108" customFormat="1" ht="12" x14ac:dyDescent="0.2">
      <c r="A305" s="126" t="s">
        <v>104</v>
      </c>
      <c r="B305" s="127" t="s">
        <v>694</v>
      </c>
      <c r="C305" s="127" t="s">
        <v>495</v>
      </c>
      <c r="D305" s="127" t="s">
        <v>496</v>
      </c>
      <c r="E305" s="127" t="s">
        <v>410</v>
      </c>
      <c r="F305" s="128">
        <f>F306+F307</f>
        <v>267584.15999999997</v>
      </c>
      <c r="G305" s="141">
        <f t="shared" si="14"/>
        <v>-14499.989999999962</v>
      </c>
      <c r="H305" s="128">
        <f>H306+H307</f>
        <v>253084.17</v>
      </c>
    </row>
    <row r="306" spans="1:8" s="108" customFormat="1" ht="12" x14ac:dyDescent="0.2">
      <c r="A306" s="126" t="s">
        <v>105</v>
      </c>
      <c r="B306" s="127" t="s">
        <v>694</v>
      </c>
      <c r="C306" s="127" t="s">
        <v>495</v>
      </c>
      <c r="D306" s="127" t="s">
        <v>496</v>
      </c>
      <c r="E306" s="127" t="s">
        <v>428</v>
      </c>
      <c r="F306" s="128">
        <v>258812</v>
      </c>
      <c r="G306" s="141">
        <f t="shared" si="14"/>
        <v>-14200.046189999994</v>
      </c>
      <c r="H306" s="128">
        <f>258811.95381-14200</f>
        <v>244611.95381000001</v>
      </c>
    </row>
    <row r="307" spans="1:8" s="108" customFormat="1" ht="12" x14ac:dyDescent="0.2">
      <c r="A307" s="126" t="s">
        <v>521</v>
      </c>
      <c r="B307" s="127" t="s">
        <v>694</v>
      </c>
      <c r="C307" s="127" t="s">
        <v>495</v>
      </c>
      <c r="D307" s="127" t="s">
        <v>496</v>
      </c>
      <c r="E307" s="127" t="s">
        <v>522</v>
      </c>
      <c r="F307" s="128">
        <v>8772.16</v>
      </c>
      <c r="G307" s="141">
        <f t="shared" si="14"/>
        <v>-299.94381000000067</v>
      </c>
      <c r="H307" s="128">
        <f>8772.21619-300</f>
        <v>8472.2161899999992</v>
      </c>
    </row>
    <row r="308" spans="1:8" s="108" customFormat="1" ht="48" x14ac:dyDescent="0.2">
      <c r="A308" s="147" t="s">
        <v>374</v>
      </c>
      <c r="B308" s="132" t="s">
        <v>278</v>
      </c>
      <c r="C308" s="132"/>
      <c r="D308" s="132"/>
      <c r="E308" s="132"/>
      <c r="F308" s="133">
        <f>F309</f>
        <v>895221.6</v>
      </c>
      <c r="G308" s="141">
        <f t="shared" si="14"/>
        <v>121377.09999999998</v>
      </c>
      <c r="H308" s="133">
        <f>H309</f>
        <v>1016598.7</v>
      </c>
    </row>
    <row r="309" spans="1:8" s="108" customFormat="1" ht="12" x14ac:dyDescent="0.2">
      <c r="A309" s="52" t="s">
        <v>383</v>
      </c>
      <c r="B309" s="118" t="s">
        <v>278</v>
      </c>
      <c r="C309" s="22" t="s">
        <v>495</v>
      </c>
      <c r="D309" s="22"/>
      <c r="E309" s="132"/>
      <c r="F309" s="119">
        <f>F310</f>
        <v>895221.6</v>
      </c>
      <c r="G309" s="141">
        <f t="shared" si="14"/>
        <v>121377.09999999998</v>
      </c>
      <c r="H309" s="119">
        <f>H310</f>
        <v>1016598.7</v>
      </c>
    </row>
    <row r="310" spans="1:8" s="108" customFormat="1" ht="12" x14ac:dyDescent="0.2">
      <c r="A310" s="70" t="s">
        <v>385</v>
      </c>
      <c r="B310" s="118" t="s">
        <v>278</v>
      </c>
      <c r="C310" s="22" t="s">
        <v>495</v>
      </c>
      <c r="D310" s="22" t="s">
        <v>496</v>
      </c>
      <c r="E310" s="132"/>
      <c r="F310" s="119">
        <f>F311</f>
        <v>895221.6</v>
      </c>
      <c r="G310" s="141">
        <f t="shared" si="14"/>
        <v>121377.09999999998</v>
      </c>
      <c r="H310" s="119">
        <f>H311</f>
        <v>1016598.7</v>
      </c>
    </row>
    <row r="311" spans="1:8" s="108" customFormat="1" ht="27" customHeight="1" x14ac:dyDescent="0.2">
      <c r="A311" s="126" t="s">
        <v>104</v>
      </c>
      <c r="B311" s="127" t="s">
        <v>278</v>
      </c>
      <c r="C311" s="127" t="s">
        <v>495</v>
      </c>
      <c r="D311" s="127" t="s">
        <v>496</v>
      </c>
      <c r="E311" s="127" t="s">
        <v>410</v>
      </c>
      <c r="F311" s="128">
        <f>F312+F313</f>
        <v>895221.6</v>
      </c>
      <c r="G311" s="141">
        <f t="shared" si="14"/>
        <v>121377.09999999998</v>
      </c>
      <c r="H311" s="128">
        <f>H312+H313</f>
        <v>1016598.7</v>
      </c>
    </row>
    <row r="312" spans="1:8" s="108" customFormat="1" ht="15" customHeight="1" x14ac:dyDescent="0.2">
      <c r="A312" s="126" t="s">
        <v>105</v>
      </c>
      <c r="B312" s="127" t="s">
        <v>278</v>
      </c>
      <c r="C312" s="127" t="s">
        <v>495</v>
      </c>
      <c r="D312" s="127" t="s">
        <v>496</v>
      </c>
      <c r="E312" s="127" t="s">
        <v>428</v>
      </c>
      <c r="F312" s="128">
        <v>858626.6</v>
      </c>
      <c r="G312" s="141">
        <f t="shared" si="14"/>
        <v>117802.59999999998</v>
      </c>
      <c r="H312" s="128">
        <f>858626.6+121377.1-3574.5</f>
        <v>976429.2</v>
      </c>
    </row>
    <row r="313" spans="1:8" s="108" customFormat="1" ht="15" customHeight="1" x14ac:dyDescent="0.2">
      <c r="A313" s="126" t="s">
        <v>521</v>
      </c>
      <c r="B313" s="127" t="s">
        <v>278</v>
      </c>
      <c r="C313" s="127" t="s">
        <v>495</v>
      </c>
      <c r="D313" s="127" t="s">
        <v>496</v>
      </c>
      <c r="E313" s="127" t="s">
        <v>522</v>
      </c>
      <c r="F313" s="128">
        <v>36595</v>
      </c>
      <c r="G313" s="141">
        <f t="shared" si="14"/>
        <v>3574.5</v>
      </c>
      <c r="H313" s="128">
        <f>36595+3574.5</f>
        <v>40169.5</v>
      </c>
    </row>
    <row r="314" spans="1:8" s="108" customFormat="1" ht="15" customHeight="1" x14ac:dyDescent="0.2">
      <c r="A314" s="131" t="s">
        <v>280</v>
      </c>
      <c r="B314" s="132" t="s">
        <v>171</v>
      </c>
      <c r="C314" s="132"/>
      <c r="D314" s="132"/>
      <c r="E314" s="132"/>
      <c r="F314" s="133">
        <f>F315</f>
        <v>101291.4</v>
      </c>
      <c r="G314" s="141">
        <f t="shared" si="14"/>
        <v>-2.4999999994179234E-2</v>
      </c>
      <c r="H314" s="133">
        <f>H315</f>
        <v>101291.375</v>
      </c>
    </row>
    <row r="315" spans="1:8" s="108" customFormat="1" ht="15" customHeight="1" x14ac:dyDescent="0.2">
      <c r="A315" s="52" t="s">
        <v>383</v>
      </c>
      <c r="B315" s="118" t="s">
        <v>171</v>
      </c>
      <c r="C315" s="118" t="s">
        <v>495</v>
      </c>
      <c r="D315" s="118"/>
      <c r="E315" s="118"/>
      <c r="F315" s="119">
        <f>F316</f>
        <v>101291.4</v>
      </c>
      <c r="G315" s="141">
        <f t="shared" si="14"/>
        <v>-2.4999999994179234E-2</v>
      </c>
      <c r="H315" s="119">
        <f>H316</f>
        <v>101291.375</v>
      </c>
    </row>
    <row r="316" spans="1:8" s="108" customFormat="1" ht="15" customHeight="1" x14ac:dyDescent="0.2">
      <c r="A316" s="70" t="s">
        <v>279</v>
      </c>
      <c r="B316" s="118" t="s">
        <v>171</v>
      </c>
      <c r="C316" s="118" t="s">
        <v>495</v>
      </c>
      <c r="D316" s="118" t="s">
        <v>488</v>
      </c>
      <c r="E316" s="118"/>
      <c r="F316" s="119">
        <f>F317</f>
        <v>101291.4</v>
      </c>
      <c r="G316" s="141">
        <f t="shared" si="14"/>
        <v>-2.4999999994179234E-2</v>
      </c>
      <c r="H316" s="119">
        <f>H317</f>
        <v>101291.375</v>
      </c>
    </row>
    <row r="317" spans="1:8" s="108" customFormat="1" ht="15" customHeight="1" x14ac:dyDescent="0.2">
      <c r="A317" s="126" t="s">
        <v>104</v>
      </c>
      <c r="B317" s="127" t="s">
        <v>695</v>
      </c>
      <c r="C317" s="127" t="s">
        <v>495</v>
      </c>
      <c r="D317" s="127" t="s">
        <v>488</v>
      </c>
      <c r="E317" s="127" t="s">
        <v>410</v>
      </c>
      <c r="F317" s="128">
        <f>F318+F319</f>
        <v>101291.4</v>
      </c>
      <c r="G317" s="141">
        <f t="shared" si="14"/>
        <v>-2.4999999994179234E-2</v>
      </c>
      <c r="H317" s="128">
        <f>H318+H319</f>
        <v>101291.375</v>
      </c>
    </row>
    <row r="318" spans="1:8" s="108" customFormat="1" ht="15" customHeight="1" x14ac:dyDescent="0.2">
      <c r="A318" s="126" t="s">
        <v>105</v>
      </c>
      <c r="B318" s="127" t="s">
        <v>695</v>
      </c>
      <c r="C318" s="127" t="s">
        <v>495</v>
      </c>
      <c r="D318" s="127" t="s">
        <v>488</v>
      </c>
      <c r="E318" s="127" t="s">
        <v>428</v>
      </c>
      <c r="F318" s="128">
        <v>3223.9</v>
      </c>
      <c r="G318" s="141">
        <f t="shared" si="14"/>
        <v>6.4499999998588464E-3</v>
      </c>
      <c r="H318" s="128">
        <v>3223.9064499999999</v>
      </c>
    </row>
    <row r="319" spans="1:8" s="108" customFormat="1" ht="15" customHeight="1" x14ac:dyDescent="0.2">
      <c r="A319" s="126" t="s">
        <v>521</v>
      </c>
      <c r="B319" s="127" t="s">
        <v>695</v>
      </c>
      <c r="C319" s="127" t="s">
        <v>495</v>
      </c>
      <c r="D319" s="127" t="s">
        <v>488</v>
      </c>
      <c r="E319" s="127" t="s">
        <v>522</v>
      </c>
      <c r="F319" s="128">
        <v>98067.5</v>
      </c>
      <c r="G319" s="141">
        <f t="shared" si="14"/>
        <v>-3.1449999994947575E-2</v>
      </c>
      <c r="H319" s="128">
        <v>98067.468550000005</v>
      </c>
    </row>
    <row r="320" spans="1:8" s="108" customFormat="1" ht="15" customHeight="1" x14ac:dyDescent="0.2">
      <c r="A320" s="131" t="s">
        <v>282</v>
      </c>
      <c r="B320" s="132" t="s">
        <v>281</v>
      </c>
      <c r="C320" s="132"/>
      <c r="D320" s="132"/>
      <c r="E320" s="132"/>
      <c r="F320" s="133">
        <f>F321</f>
        <v>9279.2000000000007</v>
      </c>
      <c r="G320" s="141">
        <f t="shared" si="14"/>
        <v>14500</v>
      </c>
      <c r="H320" s="133">
        <f>H321</f>
        <v>23779.200000000001</v>
      </c>
    </row>
    <row r="321" spans="1:8" s="108" customFormat="1" ht="15" customHeight="1" x14ac:dyDescent="0.2">
      <c r="A321" s="52" t="s">
        <v>383</v>
      </c>
      <c r="B321" s="118" t="s">
        <v>696</v>
      </c>
      <c r="C321" s="118" t="s">
        <v>495</v>
      </c>
      <c r="D321" s="118"/>
      <c r="E321" s="118"/>
      <c r="F321" s="119">
        <f>F322</f>
        <v>9279.2000000000007</v>
      </c>
      <c r="G321" s="141">
        <f t="shared" si="14"/>
        <v>14500</v>
      </c>
      <c r="H321" s="119">
        <f>H322</f>
        <v>23779.200000000001</v>
      </c>
    </row>
    <row r="322" spans="1:8" s="108" customFormat="1" ht="15" customHeight="1" x14ac:dyDescent="0.2">
      <c r="A322" s="70" t="s">
        <v>387</v>
      </c>
      <c r="B322" s="118" t="s">
        <v>696</v>
      </c>
      <c r="C322" s="118" t="s">
        <v>495</v>
      </c>
      <c r="D322" s="118" t="s">
        <v>489</v>
      </c>
      <c r="E322" s="118"/>
      <c r="F322" s="119">
        <f>F323</f>
        <v>9279.2000000000007</v>
      </c>
      <c r="G322" s="141">
        <f t="shared" si="14"/>
        <v>14500</v>
      </c>
      <c r="H322" s="119">
        <f>H323</f>
        <v>23779.200000000001</v>
      </c>
    </row>
    <row r="323" spans="1:8" s="108" customFormat="1" ht="15" customHeight="1" x14ac:dyDescent="0.2">
      <c r="A323" s="126" t="s">
        <v>104</v>
      </c>
      <c r="B323" s="127" t="s">
        <v>696</v>
      </c>
      <c r="C323" s="127" t="s">
        <v>495</v>
      </c>
      <c r="D323" s="127" t="s">
        <v>489</v>
      </c>
      <c r="E323" s="127" t="s">
        <v>410</v>
      </c>
      <c r="F323" s="128">
        <f>F324</f>
        <v>9279.2000000000007</v>
      </c>
      <c r="G323" s="141">
        <f t="shared" si="14"/>
        <v>14500</v>
      </c>
      <c r="H323" s="128">
        <f>H324+H325</f>
        <v>23779.200000000001</v>
      </c>
    </row>
    <row r="324" spans="1:8" s="108" customFormat="1" ht="15" customHeight="1" x14ac:dyDescent="0.2">
      <c r="A324" s="126" t="s">
        <v>105</v>
      </c>
      <c r="B324" s="127" t="s">
        <v>696</v>
      </c>
      <c r="C324" s="127" t="s">
        <v>495</v>
      </c>
      <c r="D324" s="127" t="s">
        <v>489</v>
      </c>
      <c r="E324" s="127" t="s">
        <v>428</v>
      </c>
      <c r="F324" s="128">
        <v>9279.2000000000007</v>
      </c>
      <c r="G324" s="141">
        <f t="shared" si="14"/>
        <v>13200</v>
      </c>
      <c r="H324" s="128">
        <f>9279.2-1000+14200</f>
        <v>22479.200000000001</v>
      </c>
    </row>
    <row r="325" spans="1:8" s="108" customFormat="1" ht="15" customHeight="1" x14ac:dyDescent="0.2">
      <c r="A325" s="126" t="s">
        <v>521</v>
      </c>
      <c r="B325" s="127" t="s">
        <v>696</v>
      </c>
      <c r="C325" s="127" t="s">
        <v>495</v>
      </c>
      <c r="D325" s="127" t="s">
        <v>489</v>
      </c>
      <c r="E325" s="127" t="s">
        <v>522</v>
      </c>
      <c r="F325" s="128"/>
      <c r="G325" s="141"/>
      <c r="H325" s="128">
        <f>1000+300</f>
        <v>1300</v>
      </c>
    </row>
    <row r="326" spans="1:8" s="108" customFormat="1" ht="15" customHeight="1" x14ac:dyDescent="0.2">
      <c r="A326" s="131" t="s">
        <v>289</v>
      </c>
      <c r="B326" s="132" t="s">
        <v>283</v>
      </c>
      <c r="C326" s="146"/>
      <c r="D326" s="146"/>
      <c r="E326" s="132"/>
      <c r="F326" s="133">
        <f>F327</f>
        <v>77172</v>
      </c>
      <c r="G326" s="141">
        <f t="shared" si="14"/>
        <v>0</v>
      </c>
      <c r="H326" s="133">
        <f>H327</f>
        <v>77172</v>
      </c>
    </row>
    <row r="327" spans="1:8" s="108" customFormat="1" ht="13.5" customHeight="1" x14ac:dyDescent="0.2">
      <c r="A327" s="52" t="s">
        <v>383</v>
      </c>
      <c r="B327" s="118" t="s">
        <v>697</v>
      </c>
      <c r="C327" s="118" t="s">
        <v>495</v>
      </c>
      <c r="D327" s="118"/>
      <c r="E327" s="118"/>
      <c r="F327" s="119">
        <f>F328</f>
        <v>77172</v>
      </c>
      <c r="G327" s="141">
        <f t="shared" si="14"/>
        <v>0</v>
      </c>
      <c r="H327" s="119">
        <f>H328</f>
        <v>77172</v>
      </c>
    </row>
    <row r="328" spans="1:8" s="108" customFormat="1" ht="15" customHeight="1" x14ac:dyDescent="0.2">
      <c r="A328" s="70" t="s">
        <v>387</v>
      </c>
      <c r="B328" s="118" t="s">
        <v>697</v>
      </c>
      <c r="C328" s="118" t="s">
        <v>495</v>
      </c>
      <c r="D328" s="118" t="s">
        <v>489</v>
      </c>
      <c r="E328" s="118"/>
      <c r="F328" s="119">
        <f>F329</f>
        <v>77172</v>
      </c>
      <c r="G328" s="141">
        <f t="shared" si="14"/>
        <v>0</v>
      </c>
      <c r="H328" s="119">
        <f>H329</f>
        <v>77172</v>
      </c>
    </row>
    <row r="329" spans="1:8" s="108" customFormat="1" ht="12" x14ac:dyDescent="0.2">
      <c r="A329" s="126" t="s">
        <v>104</v>
      </c>
      <c r="B329" s="127" t="s">
        <v>697</v>
      </c>
      <c r="C329" s="127" t="s">
        <v>495</v>
      </c>
      <c r="D329" s="127" t="s">
        <v>489</v>
      </c>
      <c r="E329" s="127" t="s">
        <v>410</v>
      </c>
      <c r="F329" s="128">
        <f>F330+F331</f>
        <v>77172</v>
      </c>
      <c r="G329" s="141">
        <f t="shared" si="14"/>
        <v>0</v>
      </c>
      <c r="H329" s="128">
        <f>H330+H331</f>
        <v>77172</v>
      </c>
    </row>
    <row r="330" spans="1:8" s="108" customFormat="1" ht="12" x14ac:dyDescent="0.2">
      <c r="A330" s="126" t="s">
        <v>105</v>
      </c>
      <c r="B330" s="127" t="s">
        <v>697</v>
      </c>
      <c r="C330" s="127" t="s">
        <v>495</v>
      </c>
      <c r="D330" s="127" t="s">
        <v>489</v>
      </c>
      <c r="E330" s="127" t="s">
        <v>428</v>
      </c>
      <c r="F330" s="128">
        <v>68670</v>
      </c>
      <c r="G330" s="141">
        <f t="shared" si="14"/>
        <v>1241</v>
      </c>
      <c r="H330" s="128">
        <f>68670+1241</f>
        <v>69911</v>
      </c>
    </row>
    <row r="331" spans="1:8" s="108" customFormat="1" ht="12" x14ac:dyDescent="0.2">
      <c r="A331" s="126" t="s">
        <v>521</v>
      </c>
      <c r="B331" s="127" t="s">
        <v>697</v>
      </c>
      <c r="C331" s="127" t="s">
        <v>495</v>
      </c>
      <c r="D331" s="127" t="s">
        <v>489</v>
      </c>
      <c r="E331" s="127" t="s">
        <v>522</v>
      </c>
      <c r="F331" s="128">
        <v>8502</v>
      </c>
      <c r="G331" s="141">
        <f t="shared" si="14"/>
        <v>-1241</v>
      </c>
      <c r="H331" s="128">
        <f>8502-1241</f>
        <v>7261</v>
      </c>
    </row>
    <row r="332" spans="1:8" s="108" customFormat="1" ht="12" x14ac:dyDescent="0.2">
      <c r="A332" s="117" t="s">
        <v>463</v>
      </c>
      <c r="B332" s="118" t="s">
        <v>172</v>
      </c>
      <c r="C332" s="118"/>
      <c r="D332" s="118"/>
      <c r="E332" s="118"/>
      <c r="F332" s="119">
        <f>F333+F343+F350</f>
        <v>6170</v>
      </c>
      <c r="G332" s="141">
        <f t="shared" si="14"/>
        <v>0</v>
      </c>
      <c r="H332" s="119">
        <f>H333+H343+H350</f>
        <v>6170</v>
      </c>
    </row>
    <row r="333" spans="1:8" s="108" customFormat="1" ht="24" x14ac:dyDescent="0.2">
      <c r="A333" s="135" t="s">
        <v>175</v>
      </c>
      <c r="B333" s="132" t="s">
        <v>139</v>
      </c>
      <c r="C333" s="132"/>
      <c r="D333" s="132"/>
      <c r="E333" s="132"/>
      <c r="F333" s="133">
        <f>F334</f>
        <v>3985</v>
      </c>
      <c r="G333" s="141">
        <f t="shared" si="14"/>
        <v>0</v>
      </c>
      <c r="H333" s="133">
        <f>H334</f>
        <v>3985</v>
      </c>
    </row>
    <row r="334" spans="1:8" s="108" customFormat="1" ht="12" x14ac:dyDescent="0.2">
      <c r="A334" s="52" t="s">
        <v>383</v>
      </c>
      <c r="B334" s="118" t="s">
        <v>699</v>
      </c>
      <c r="C334" s="118" t="s">
        <v>495</v>
      </c>
      <c r="D334" s="118"/>
      <c r="E334" s="132"/>
      <c r="F334" s="119">
        <f>F335</f>
        <v>3985</v>
      </c>
      <c r="G334" s="141">
        <f t="shared" si="14"/>
        <v>0</v>
      </c>
      <c r="H334" s="119">
        <f>H335</f>
        <v>3985</v>
      </c>
    </row>
    <row r="335" spans="1:8" s="108" customFormat="1" ht="12" x14ac:dyDescent="0.2">
      <c r="A335" s="70" t="s">
        <v>387</v>
      </c>
      <c r="B335" s="118" t="s">
        <v>699</v>
      </c>
      <c r="C335" s="118" t="s">
        <v>495</v>
      </c>
      <c r="D335" s="118" t="s">
        <v>489</v>
      </c>
      <c r="E335" s="132"/>
      <c r="F335" s="119">
        <f>F336</f>
        <v>3985</v>
      </c>
      <c r="G335" s="141">
        <f t="shared" si="14"/>
        <v>0</v>
      </c>
      <c r="H335" s="119">
        <f>H336</f>
        <v>3985</v>
      </c>
    </row>
    <row r="336" spans="1:8" s="108" customFormat="1" ht="12" x14ac:dyDescent="0.2">
      <c r="A336" s="150" t="s">
        <v>490</v>
      </c>
      <c r="B336" s="146" t="s">
        <v>699</v>
      </c>
      <c r="C336" s="146" t="s">
        <v>495</v>
      </c>
      <c r="D336" s="146" t="s">
        <v>489</v>
      </c>
      <c r="E336" s="146"/>
      <c r="F336" s="151">
        <f>F337+F339+F341</f>
        <v>3985</v>
      </c>
      <c r="G336" s="141">
        <f t="shared" si="14"/>
        <v>0</v>
      </c>
      <c r="H336" s="151">
        <f>H337+H339+H341</f>
        <v>3985</v>
      </c>
    </row>
    <row r="337" spans="1:8" s="108" customFormat="1" ht="36" x14ac:dyDescent="0.2">
      <c r="A337" s="126" t="s">
        <v>79</v>
      </c>
      <c r="B337" s="127" t="s">
        <v>699</v>
      </c>
      <c r="C337" s="127" t="s">
        <v>495</v>
      </c>
      <c r="D337" s="127" t="s">
        <v>489</v>
      </c>
      <c r="E337" s="127" t="s">
        <v>80</v>
      </c>
      <c r="F337" s="128">
        <f>F338</f>
        <v>3800</v>
      </c>
      <c r="G337" s="141">
        <f t="shared" si="14"/>
        <v>0</v>
      </c>
      <c r="H337" s="128">
        <f>H338</f>
        <v>3800</v>
      </c>
    </row>
    <row r="338" spans="1:8" s="108" customFormat="1" ht="12" x14ac:dyDescent="0.2">
      <c r="A338" s="126" t="s">
        <v>491</v>
      </c>
      <c r="B338" s="127" t="s">
        <v>699</v>
      </c>
      <c r="C338" s="127" t="s">
        <v>495</v>
      </c>
      <c r="D338" s="127" t="s">
        <v>489</v>
      </c>
      <c r="E338" s="127" t="s">
        <v>492</v>
      </c>
      <c r="F338" s="128">
        <f>2920+880</f>
        <v>3800</v>
      </c>
      <c r="G338" s="141">
        <f t="shared" si="14"/>
        <v>0</v>
      </c>
      <c r="H338" s="128">
        <f>2920+880</f>
        <v>3800</v>
      </c>
    </row>
    <row r="339" spans="1:8" s="108" customFormat="1" ht="12" x14ac:dyDescent="0.2">
      <c r="A339" s="126" t="s">
        <v>303</v>
      </c>
      <c r="B339" s="127" t="s">
        <v>699</v>
      </c>
      <c r="C339" s="127" t="s">
        <v>495</v>
      </c>
      <c r="D339" s="127" t="s">
        <v>489</v>
      </c>
      <c r="E339" s="127" t="s">
        <v>84</v>
      </c>
      <c r="F339" s="128">
        <f>F340</f>
        <v>180</v>
      </c>
      <c r="G339" s="141">
        <f t="shared" si="14"/>
        <v>0</v>
      </c>
      <c r="H339" s="128">
        <f>H340</f>
        <v>180</v>
      </c>
    </row>
    <row r="340" spans="1:8" s="108" customFormat="1" ht="12" x14ac:dyDescent="0.2">
      <c r="A340" s="126" t="s">
        <v>85</v>
      </c>
      <c r="B340" s="127" t="s">
        <v>699</v>
      </c>
      <c r="C340" s="127" t="s">
        <v>495</v>
      </c>
      <c r="D340" s="127" t="s">
        <v>489</v>
      </c>
      <c r="E340" s="127" t="s">
        <v>86</v>
      </c>
      <c r="F340" s="128">
        <f>50+80+50</f>
        <v>180</v>
      </c>
      <c r="G340" s="141">
        <f t="shared" si="14"/>
        <v>0</v>
      </c>
      <c r="H340" s="128">
        <f>50+80+50</f>
        <v>180</v>
      </c>
    </row>
    <row r="341" spans="1:8" s="108" customFormat="1" ht="12" x14ac:dyDescent="0.2">
      <c r="A341" s="126" t="s">
        <v>87</v>
      </c>
      <c r="B341" s="127" t="s">
        <v>699</v>
      </c>
      <c r="C341" s="127" t="s">
        <v>495</v>
      </c>
      <c r="D341" s="127" t="s">
        <v>489</v>
      </c>
      <c r="E341" s="127" t="s">
        <v>88</v>
      </c>
      <c r="F341" s="180">
        <f>F342</f>
        <v>5</v>
      </c>
      <c r="G341" s="141">
        <f t="shared" si="14"/>
        <v>0</v>
      </c>
      <c r="H341" s="180">
        <f>H342</f>
        <v>5</v>
      </c>
    </row>
    <row r="342" spans="1:8" s="108" customFormat="1" ht="12" x14ac:dyDescent="0.2">
      <c r="A342" s="126" t="s">
        <v>156</v>
      </c>
      <c r="B342" s="127" t="s">
        <v>699</v>
      </c>
      <c r="C342" s="127" t="s">
        <v>495</v>
      </c>
      <c r="D342" s="127" t="s">
        <v>489</v>
      </c>
      <c r="E342" s="127" t="s">
        <v>89</v>
      </c>
      <c r="F342" s="180">
        <v>5</v>
      </c>
      <c r="G342" s="141">
        <f t="shared" si="14"/>
        <v>0</v>
      </c>
      <c r="H342" s="180">
        <v>5</v>
      </c>
    </row>
    <row r="343" spans="1:8" s="108" customFormat="1" ht="24" x14ac:dyDescent="0.2">
      <c r="A343" s="135" t="s">
        <v>290</v>
      </c>
      <c r="B343" s="132" t="s">
        <v>700</v>
      </c>
      <c r="C343" s="132"/>
      <c r="D343" s="132"/>
      <c r="E343" s="132"/>
      <c r="F343" s="133">
        <f>F344</f>
        <v>1635</v>
      </c>
      <c r="G343" s="141">
        <f t="shared" si="14"/>
        <v>0</v>
      </c>
      <c r="H343" s="133">
        <f>H344</f>
        <v>1635</v>
      </c>
    </row>
    <row r="344" spans="1:8" s="108" customFormat="1" ht="12" x14ac:dyDescent="0.2">
      <c r="A344" s="52" t="s">
        <v>383</v>
      </c>
      <c r="B344" s="118" t="s">
        <v>700</v>
      </c>
      <c r="C344" s="118" t="s">
        <v>495</v>
      </c>
      <c r="D344" s="118"/>
      <c r="E344" s="132"/>
      <c r="F344" s="119">
        <f>F345</f>
        <v>1635</v>
      </c>
      <c r="G344" s="141">
        <f t="shared" si="14"/>
        <v>0</v>
      </c>
      <c r="H344" s="119">
        <f>H345</f>
        <v>1635</v>
      </c>
    </row>
    <row r="345" spans="1:8" s="108" customFormat="1" ht="12" x14ac:dyDescent="0.2">
      <c r="A345" s="70" t="s">
        <v>387</v>
      </c>
      <c r="B345" s="118" t="s">
        <v>700</v>
      </c>
      <c r="C345" s="118" t="s">
        <v>495</v>
      </c>
      <c r="D345" s="118" t="s">
        <v>489</v>
      </c>
      <c r="E345" s="132"/>
      <c r="F345" s="119">
        <f>F346+F348</f>
        <v>1635</v>
      </c>
      <c r="G345" s="141">
        <f t="shared" si="14"/>
        <v>0</v>
      </c>
      <c r="H345" s="119">
        <f>H346+H348</f>
        <v>1635</v>
      </c>
    </row>
    <row r="346" spans="1:8" s="108" customFormat="1" ht="36" x14ac:dyDescent="0.2">
      <c r="A346" s="126" t="s">
        <v>79</v>
      </c>
      <c r="B346" s="127" t="s">
        <v>700</v>
      </c>
      <c r="C346" s="127" t="s">
        <v>495</v>
      </c>
      <c r="D346" s="127" t="s">
        <v>489</v>
      </c>
      <c r="E346" s="127" t="s">
        <v>80</v>
      </c>
      <c r="F346" s="128">
        <f>F347</f>
        <v>325</v>
      </c>
      <c r="G346" s="141">
        <f t="shared" si="14"/>
        <v>0</v>
      </c>
      <c r="H346" s="128">
        <f>H347</f>
        <v>325</v>
      </c>
    </row>
    <row r="347" spans="1:8" s="108" customFormat="1" ht="12" x14ac:dyDescent="0.2">
      <c r="A347" s="126" t="s">
        <v>491</v>
      </c>
      <c r="B347" s="127" t="s">
        <v>700</v>
      </c>
      <c r="C347" s="127" t="s">
        <v>495</v>
      </c>
      <c r="D347" s="127" t="s">
        <v>489</v>
      </c>
      <c r="E347" s="127" t="s">
        <v>492</v>
      </c>
      <c r="F347" s="128">
        <v>325</v>
      </c>
      <c r="G347" s="141">
        <f t="shared" si="14"/>
        <v>0</v>
      </c>
      <c r="H347" s="128">
        <v>325</v>
      </c>
    </row>
    <row r="348" spans="1:8" s="108" customFormat="1" ht="12" x14ac:dyDescent="0.2">
      <c r="A348" s="126" t="s">
        <v>303</v>
      </c>
      <c r="B348" s="127" t="s">
        <v>700</v>
      </c>
      <c r="C348" s="127" t="s">
        <v>495</v>
      </c>
      <c r="D348" s="127" t="s">
        <v>489</v>
      </c>
      <c r="E348" s="127" t="s">
        <v>84</v>
      </c>
      <c r="F348" s="128">
        <f>F349</f>
        <v>1310</v>
      </c>
      <c r="G348" s="141">
        <f t="shared" si="14"/>
        <v>0</v>
      </c>
      <c r="H348" s="128">
        <f>H349</f>
        <v>1310</v>
      </c>
    </row>
    <row r="349" spans="1:8" s="108" customFormat="1" ht="12" x14ac:dyDescent="0.2">
      <c r="A349" s="126" t="s">
        <v>85</v>
      </c>
      <c r="B349" s="127" t="s">
        <v>700</v>
      </c>
      <c r="C349" s="127" t="s">
        <v>495</v>
      </c>
      <c r="D349" s="127" t="s">
        <v>489</v>
      </c>
      <c r="E349" s="127" t="s">
        <v>86</v>
      </c>
      <c r="F349" s="128">
        <v>1310</v>
      </c>
      <c r="G349" s="141">
        <f t="shared" si="14"/>
        <v>0</v>
      </c>
      <c r="H349" s="128">
        <v>1310</v>
      </c>
    </row>
    <row r="350" spans="1:8" s="108" customFormat="1" ht="36" x14ac:dyDescent="0.2">
      <c r="A350" s="135" t="s">
        <v>461</v>
      </c>
      <c r="B350" s="132" t="s">
        <v>701</v>
      </c>
      <c r="C350" s="132"/>
      <c r="D350" s="132"/>
      <c r="E350" s="132"/>
      <c r="F350" s="133">
        <f>F351</f>
        <v>550</v>
      </c>
      <c r="G350" s="141">
        <f t="shared" si="14"/>
        <v>0</v>
      </c>
      <c r="H350" s="133">
        <f>H351</f>
        <v>550</v>
      </c>
    </row>
    <row r="351" spans="1:8" s="108" customFormat="1" ht="12" x14ac:dyDescent="0.2">
      <c r="A351" s="52" t="s">
        <v>383</v>
      </c>
      <c r="B351" s="118" t="s">
        <v>701</v>
      </c>
      <c r="C351" s="118" t="s">
        <v>495</v>
      </c>
      <c r="D351" s="118"/>
      <c r="E351" s="146"/>
      <c r="F351" s="119">
        <f>F352</f>
        <v>550</v>
      </c>
      <c r="G351" s="141">
        <f t="shared" si="14"/>
        <v>0</v>
      </c>
      <c r="H351" s="119">
        <f>H352</f>
        <v>550</v>
      </c>
    </row>
    <row r="352" spans="1:8" s="108" customFormat="1" ht="12" x14ac:dyDescent="0.2">
      <c r="A352" s="70" t="s">
        <v>387</v>
      </c>
      <c r="B352" s="118" t="s">
        <v>701</v>
      </c>
      <c r="C352" s="118" t="s">
        <v>495</v>
      </c>
      <c r="D352" s="118" t="s">
        <v>489</v>
      </c>
      <c r="E352" s="146"/>
      <c r="F352" s="119">
        <f>F353+F355+F357</f>
        <v>550</v>
      </c>
      <c r="G352" s="141">
        <f t="shared" si="14"/>
        <v>0</v>
      </c>
      <c r="H352" s="119">
        <f>H353+H355+H357</f>
        <v>550</v>
      </c>
    </row>
    <row r="353" spans="1:8" s="108" customFormat="1" ht="36" x14ac:dyDescent="0.2">
      <c r="A353" s="126" t="s">
        <v>79</v>
      </c>
      <c r="B353" s="127" t="s">
        <v>701</v>
      </c>
      <c r="C353" s="127" t="s">
        <v>495</v>
      </c>
      <c r="D353" s="127" t="s">
        <v>489</v>
      </c>
      <c r="E353" s="127" t="s">
        <v>80</v>
      </c>
      <c r="F353" s="128">
        <f>F354</f>
        <v>155</v>
      </c>
      <c r="G353" s="141">
        <f t="shared" si="14"/>
        <v>0</v>
      </c>
      <c r="H353" s="128">
        <f>H354</f>
        <v>155</v>
      </c>
    </row>
    <row r="354" spans="1:8" s="108" customFormat="1" ht="12" x14ac:dyDescent="0.2">
      <c r="A354" s="126" t="s">
        <v>491</v>
      </c>
      <c r="B354" s="127" t="s">
        <v>701</v>
      </c>
      <c r="C354" s="127" t="s">
        <v>495</v>
      </c>
      <c r="D354" s="127" t="s">
        <v>489</v>
      </c>
      <c r="E354" s="127" t="s">
        <v>492</v>
      </c>
      <c r="F354" s="128">
        <v>155</v>
      </c>
      <c r="G354" s="141">
        <f t="shared" si="14"/>
        <v>0</v>
      </c>
      <c r="H354" s="128">
        <v>155</v>
      </c>
    </row>
    <row r="355" spans="1:8" s="108" customFormat="1" ht="12" x14ac:dyDescent="0.2">
      <c r="A355" s="126" t="s">
        <v>303</v>
      </c>
      <c r="B355" s="127" t="s">
        <v>701</v>
      </c>
      <c r="C355" s="127" t="s">
        <v>495</v>
      </c>
      <c r="D355" s="127" t="s">
        <v>489</v>
      </c>
      <c r="E355" s="127" t="s">
        <v>84</v>
      </c>
      <c r="F355" s="128">
        <f>F356</f>
        <v>205</v>
      </c>
      <c r="G355" s="141">
        <f t="shared" ref="G355:G396" si="15">H355-F355</f>
        <v>0</v>
      </c>
      <c r="H355" s="128">
        <f>H356</f>
        <v>205</v>
      </c>
    </row>
    <row r="356" spans="1:8" s="108" customFormat="1" ht="12" x14ac:dyDescent="0.2">
      <c r="A356" s="126" t="s">
        <v>85</v>
      </c>
      <c r="B356" s="127" t="s">
        <v>701</v>
      </c>
      <c r="C356" s="127" t="s">
        <v>495</v>
      </c>
      <c r="D356" s="127" t="s">
        <v>489</v>
      </c>
      <c r="E356" s="127" t="s">
        <v>86</v>
      </c>
      <c r="F356" s="128">
        <v>205</v>
      </c>
      <c r="G356" s="141">
        <f t="shared" si="15"/>
        <v>0</v>
      </c>
      <c r="H356" s="128">
        <v>205</v>
      </c>
    </row>
    <row r="357" spans="1:8" s="108" customFormat="1" ht="12" x14ac:dyDescent="0.2">
      <c r="A357" s="126" t="s">
        <v>95</v>
      </c>
      <c r="B357" s="127" t="s">
        <v>701</v>
      </c>
      <c r="C357" s="127" t="s">
        <v>495</v>
      </c>
      <c r="D357" s="127" t="s">
        <v>489</v>
      </c>
      <c r="E357" s="127" t="s">
        <v>94</v>
      </c>
      <c r="F357" s="128">
        <f>F358</f>
        <v>190</v>
      </c>
      <c r="G357" s="141">
        <f t="shared" si="15"/>
        <v>0</v>
      </c>
      <c r="H357" s="128">
        <f>H358</f>
        <v>190</v>
      </c>
    </row>
    <row r="358" spans="1:8" s="108" customFormat="1" ht="15.75" customHeight="1" x14ac:dyDescent="0.2">
      <c r="A358" s="126" t="s">
        <v>691</v>
      </c>
      <c r="B358" s="127" t="s">
        <v>701</v>
      </c>
      <c r="C358" s="127" t="s">
        <v>495</v>
      </c>
      <c r="D358" s="127" t="s">
        <v>489</v>
      </c>
      <c r="E358" s="127" t="s">
        <v>692</v>
      </c>
      <c r="F358" s="128">
        <v>190</v>
      </c>
      <c r="G358" s="141">
        <f t="shared" si="15"/>
        <v>0</v>
      </c>
      <c r="H358" s="128">
        <v>190</v>
      </c>
    </row>
    <row r="359" spans="1:8" s="108" customFormat="1" ht="12" x14ac:dyDescent="0.2">
      <c r="A359" s="117" t="s">
        <v>291</v>
      </c>
      <c r="B359" s="118" t="s">
        <v>173</v>
      </c>
      <c r="C359" s="118"/>
      <c r="D359" s="118"/>
      <c r="E359" s="118"/>
      <c r="F359" s="119">
        <f>F360+F365+F371+F377</f>
        <v>56181.3</v>
      </c>
      <c r="G359" s="141">
        <f t="shared" si="15"/>
        <v>-6060.8700000000026</v>
      </c>
      <c r="H359" s="119">
        <f>H360+H365+H371+H377</f>
        <v>50120.43</v>
      </c>
    </row>
    <row r="360" spans="1:8" s="108" customFormat="1" ht="24" x14ac:dyDescent="0.2">
      <c r="A360" s="135" t="s">
        <v>180</v>
      </c>
      <c r="B360" s="132" t="s">
        <v>702</v>
      </c>
      <c r="C360" s="132"/>
      <c r="D360" s="132"/>
      <c r="E360" s="132"/>
      <c r="F360" s="133">
        <f>F361</f>
        <v>640</v>
      </c>
      <c r="G360" s="141">
        <f t="shared" si="15"/>
        <v>0</v>
      </c>
      <c r="H360" s="133">
        <f>H361</f>
        <v>640</v>
      </c>
    </row>
    <row r="361" spans="1:8" s="108" customFormat="1" ht="12" x14ac:dyDescent="0.2">
      <c r="A361" s="52" t="s">
        <v>408</v>
      </c>
      <c r="B361" s="22" t="s">
        <v>702</v>
      </c>
      <c r="C361" s="22" t="s">
        <v>520</v>
      </c>
      <c r="D361" s="22"/>
      <c r="E361" s="118"/>
      <c r="F361" s="119">
        <f>F362</f>
        <v>640</v>
      </c>
      <c r="G361" s="141">
        <f t="shared" si="15"/>
        <v>0</v>
      </c>
      <c r="H361" s="119">
        <f>H362</f>
        <v>640</v>
      </c>
    </row>
    <row r="362" spans="1:8" s="108" customFormat="1" ht="12" x14ac:dyDescent="0.2">
      <c r="A362" s="70" t="s">
        <v>396</v>
      </c>
      <c r="B362" s="22" t="s">
        <v>702</v>
      </c>
      <c r="C362" s="22" t="s">
        <v>520</v>
      </c>
      <c r="D362" s="22" t="s">
        <v>488</v>
      </c>
      <c r="E362" s="118"/>
      <c r="F362" s="119">
        <f>F363</f>
        <v>640</v>
      </c>
      <c r="G362" s="141">
        <f t="shared" si="15"/>
        <v>0</v>
      </c>
      <c r="H362" s="119">
        <f>H363</f>
        <v>640</v>
      </c>
    </row>
    <row r="363" spans="1:8" s="108" customFormat="1" ht="12" x14ac:dyDescent="0.2">
      <c r="A363" s="126" t="s">
        <v>95</v>
      </c>
      <c r="B363" s="127" t="s">
        <v>702</v>
      </c>
      <c r="C363" s="127" t="s">
        <v>520</v>
      </c>
      <c r="D363" s="127" t="s">
        <v>488</v>
      </c>
      <c r="E363" s="127" t="s">
        <v>94</v>
      </c>
      <c r="F363" s="128">
        <f>F364</f>
        <v>640</v>
      </c>
      <c r="G363" s="141">
        <f t="shared" si="15"/>
        <v>0</v>
      </c>
      <c r="H363" s="128">
        <f>H364</f>
        <v>640</v>
      </c>
    </row>
    <row r="364" spans="1:8" s="108" customFormat="1" ht="12" x14ac:dyDescent="0.2">
      <c r="A364" s="126" t="s">
        <v>96</v>
      </c>
      <c r="B364" s="127" t="s">
        <v>702</v>
      </c>
      <c r="C364" s="127" t="s">
        <v>520</v>
      </c>
      <c r="D364" s="127" t="s">
        <v>488</v>
      </c>
      <c r="E364" s="127" t="s">
        <v>97</v>
      </c>
      <c r="F364" s="128">
        <v>640</v>
      </c>
      <c r="G364" s="141">
        <f t="shared" si="15"/>
        <v>0</v>
      </c>
      <c r="H364" s="128">
        <v>640</v>
      </c>
    </row>
    <row r="365" spans="1:8" s="108" customFormat="1" ht="12" x14ac:dyDescent="0.2">
      <c r="A365" s="135" t="s">
        <v>181</v>
      </c>
      <c r="B365" s="132" t="s">
        <v>498</v>
      </c>
      <c r="C365" s="132"/>
      <c r="D365" s="132"/>
      <c r="E365" s="132"/>
      <c r="F365" s="133">
        <f>F366</f>
        <v>26953.200000000001</v>
      </c>
      <c r="G365" s="141">
        <f t="shared" si="15"/>
        <v>0</v>
      </c>
      <c r="H365" s="133">
        <f>H366</f>
        <v>26953.200000000001</v>
      </c>
    </row>
    <row r="366" spans="1:8" s="108" customFormat="1" ht="12" x14ac:dyDescent="0.2">
      <c r="A366" s="52" t="s">
        <v>408</v>
      </c>
      <c r="B366" s="22" t="s">
        <v>698</v>
      </c>
      <c r="C366" s="22" t="s">
        <v>520</v>
      </c>
      <c r="D366" s="22"/>
      <c r="E366" s="132"/>
      <c r="F366" s="119">
        <f>F367</f>
        <v>26953.200000000001</v>
      </c>
      <c r="G366" s="141">
        <f t="shared" si="15"/>
        <v>0</v>
      </c>
      <c r="H366" s="119">
        <f>H367</f>
        <v>26953.200000000001</v>
      </c>
    </row>
    <row r="367" spans="1:8" s="108" customFormat="1" ht="12" x14ac:dyDescent="0.2">
      <c r="A367" s="70" t="s">
        <v>396</v>
      </c>
      <c r="B367" s="22" t="s">
        <v>698</v>
      </c>
      <c r="C367" s="22" t="s">
        <v>520</v>
      </c>
      <c r="D367" s="22" t="s">
        <v>488</v>
      </c>
      <c r="E367" s="132"/>
      <c r="F367" s="119">
        <f>F368</f>
        <v>26953.200000000001</v>
      </c>
      <c r="G367" s="141">
        <f t="shared" si="15"/>
        <v>0</v>
      </c>
      <c r="H367" s="119">
        <f>H368</f>
        <v>26953.200000000001</v>
      </c>
    </row>
    <row r="368" spans="1:8" s="108" customFormat="1" ht="12" x14ac:dyDescent="0.2">
      <c r="A368" s="126" t="s">
        <v>104</v>
      </c>
      <c r="B368" s="127" t="s">
        <v>698</v>
      </c>
      <c r="C368" s="127" t="s">
        <v>495</v>
      </c>
      <c r="D368" s="127" t="s">
        <v>496</v>
      </c>
      <c r="E368" s="127" t="s">
        <v>410</v>
      </c>
      <c r="F368" s="128">
        <f>F369+F370</f>
        <v>26953.200000000001</v>
      </c>
      <c r="G368" s="141">
        <f t="shared" si="15"/>
        <v>0</v>
      </c>
      <c r="H368" s="128">
        <f>H369+H370</f>
        <v>26953.200000000001</v>
      </c>
    </row>
    <row r="369" spans="1:8" s="108" customFormat="1" ht="12" x14ac:dyDescent="0.2">
      <c r="A369" s="126" t="s">
        <v>105</v>
      </c>
      <c r="B369" s="127" t="s">
        <v>698</v>
      </c>
      <c r="C369" s="127" t="s">
        <v>495</v>
      </c>
      <c r="D369" s="127" t="s">
        <v>496</v>
      </c>
      <c r="E369" s="127" t="s">
        <v>428</v>
      </c>
      <c r="F369" s="128">
        <v>26058.400000000001</v>
      </c>
      <c r="G369" s="141">
        <f t="shared" si="15"/>
        <v>0</v>
      </c>
      <c r="H369" s="128">
        <v>26058.400000000001</v>
      </c>
    </row>
    <row r="370" spans="1:8" s="108" customFormat="1" ht="12" x14ac:dyDescent="0.2">
      <c r="A370" s="126" t="s">
        <v>521</v>
      </c>
      <c r="B370" s="127" t="s">
        <v>698</v>
      </c>
      <c r="C370" s="127" t="s">
        <v>495</v>
      </c>
      <c r="D370" s="127" t="s">
        <v>496</v>
      </c>
      <c r="E370" s="127" t="s">
        <v>522</v>
      </c>
      <c r="F370" s="128">
        <v>894.8</v>
      </c>
      <c r="G370" s="141">
        <f t="shared" si="15"/>
        <v>0</v>
      </c>
      <c r="H370" s="128">
        <v>894.8</v>
      </c>
    </row>
    <row r="371" spans="1:8" s="108" customFormat="1" ht="36" x14ac:dyDescent="0.2">
      <c r="A371" s="131" t="s">
        <v>144</v>
      </c>
      <c r="B371" s="132" t="s">
        <v>293</v>
      </c>
      <c r="C371" s="132"/>
      <c r="D371" s="132"/>
      <c r="E371" s="132"/>
      <c r="F371" s="133">
        <f>F372</f>
        <v>9588.0999999999985</v>
      </c>
      <c r="G371" s="141">
        <f t="shared" si="15"/>
        <v>-6060.87</v>
      </c>
      <c r="H371" s="133">
        <f>H372</f>
        <v>3527.2299999999987</v>
      </c>
    </row>
    <row r="372" spans="1:8" s="108" customFormat="1" ht="12" x14ac:dyDescent="0.2">
      <c r="A372" s="52" t="s">
        <v>408</v>
      </c>
      <c r="B372" s="118" t="s">
        <v>293</v>
      </c>
      <c r="C372" s="22" t="s">
        <v>520</v>
      </c>
      <c r="D372" s="22"/>
      <c r="E372" s="118"/>
      <c r="F372" s="119">
        <f>F373</f>
        <v>9588.0999999999985</v>
      </c>
      <c r="G372" s="141">
        <f t="shared" si="15"/>
        <v>-6060.87</v>
      </c>
      <c r="H372" s="119">
        <f>H373</f>
        <v>3527.2299999999987</v>
      </c>
    </row>
    <row r="373" spans="1:8" s="108" customFormat="1" ht="12" x14ac:dyDescent="0.2">
      <c r="A373" s="70" t="s">
        <v>396</v>
      </c>
      <c r="B373" s="118" t="s">
        <v>293</v>
      </c>
      <c r="C373" s="22" t="s">
        <v>520</v>
      </c>
      <c r="D373" s="22" t="s">
        <v>488</v>
      </c>
      <c r="E373" s="118"/>
      <c r="F373" s="119">
        <f>F374</f>
        <v>9588.0999999999985</v>
      </c>
      <c r="G373" s="141">
        <f t="shared" si="15"/>
        <v>-6060.87</v>
      </c>
      <c r="H373" s="119">
        <f>H374</f>
        <v>3527.2299999999987</v>
      </c>
    </row>
    <row r="374" spans="1:8" s="108" customFormat="1" ht="25.5" customHeight="1" x14ac:dyDescent="0.2">
      <c r="A374" s="126" t="s">
        <v>104</v>
      </c>
      <c r="B374" s="127" t="s">
        <v>293</v>
      </c>
      <c r="C374" s="127" t="s">
        <v>520</v>
      </c>
      <c r="D374" s="127" t="s">
        <v>488</v>
      </c>
      <c r="E374" s="127" t="s">
        <v>410</v>
      </c>
      <c r="F374" s="128">
        <f>F375+F376</f>
        <v>9588.0999999999985</v>
      </c>
      <c r="G374" s="141">
        <f t="shared" si="15"/>
        <v>-6060.87</v>
      </c>
      <c r="H374" s="128">
        <f>H375+H376</f>
        <v>3527.2299999999987</v>
      </c>
    </row>
    <row r="375" spans="1:8" s="108" customFormat="1" ht="12" x14ac:dyDescent="0.2">
      <c r="A375" s="126" t="s">
        <v>105</v>
      </c>
      <c r="B375" s="127" t="s">
        <v>293</v>
      </c>
      <c r="C375" s="127" t="s">
        <v>520</v>
      </c>
      <c r="D375" s="127" t="s">
        <v>488</v>
      </c>
      <c r="E375" s="127" t="s">
        <v>428</v>
      </c>
      <c r="F375" s="128">
        <v>9203.7999999999993</v>
      </c>
      <c r="G375" s="141">
        <f t="shared" si="15"/>
        <v>-5676.5700000000006</v>
      </c>
      <c r="H375" s="128">
        <f>9203.8-0.02-6060.85+252+132.3</f>
        <v>3527.2299999999987</v>
      </c>
    </row>
    <row r="376" spans="1:8" s="108" customFormat="1" ht="12" x14ac:dyDescent="0.2">
      <c r="A376" s="126" t="s">
        <v>521</v>
      </c>
      <c r="B376" s="127" t="s">
        <v>293</v>
      </c>
      <c r="C376" s="127" t="s">
        <v>520</v>
      </c>
      <c r="D376" s="127" t="s">
        <v>488</v>
      </c>
      <c r="E376" s="127" t="s">
        <v>522</v>
      </c>
      <c r="F376" s="128">
        <v>384.3</v>
      </c>
      <c r="G376" s="141">
        <f t="shared" si="15"/>
        <v>-384.3</v>
      </c>
      <c r="H376" s="304">
        <f>384.3-252-132.3</f>
        <v>0</v>
      </c>
    </row>
    <row r="377" spans="1:8" s="108" customFormat="1" ht="48" x14ac:dyDescent="0.2">
      <c r="A377" s="147" t="s">
        <v>517</v>
      </c>
      <c r="B377" s="132" t="s">
        <v>292</v>
      </c>
      <c r="C377" s="132"/>
      <c r="D377" s="132"/>
      <c r="E377" s="132"/>
      <c r="F377" s="133">
        <f>F378</f>
        <v>19000</v>
      </c>
      <c r="G377" s="141">
        <f t="shared" si="15"/>
        <v>0</v>
      </c>
      <c r="H377" s="133">
        <f>H378</f>
        <v>19000</v>
      </c>
    </row>
    <row r="378" spans="1:8" s="108" customFormat="1" ht="12" x14ac:dyDescent="0.2">
      <c r="A378" s="52" t="s">
        <v>408</v>
      </c>
      <c r="B378" s="118" t="s">
        <v>292</v>
      </c>
      <c r="C378" s="22" t="s">
        <v>520</v>
      </c>
      <c r="D378" s="22"/>
      <c r="E378" s="132"/>
      <c r="F378" s="119">
        <f>F379</f>
        <v>19000</v>
      </c>
      <c r="G378" s="141">
        <f t="shared" si="15"/>
        <v>0</v>
      </c>
      <c r="H378" s="119">
        <f>H379</f>
        <v>19000</v>
      </c>
    </row>
    <row r="379" spans="1:8" s="108" customFormat="1" ht="12" x14ac:dyDescent="0.2">
      <c r="A379" s="70" t="s">
        <v>397</v>
      </c>
      <c r="B379" s="118" t="s">
        <v>292</v>
      </c>
      <c r="C379" s="22" t="s">
        <v>520</v>
      </c>
      <c r="D379" s="22" t="s">
        <v>78</v>
      </c>
      <c r="E379" s="132"/>
      <c r="F379" s="119">
        <f>F380</f>
        <v>19000</v>
      </c>
      <c r="G379" s="141">
        <f t="shared" si="15"/>
        <v>0</v>
      </c>
      <c r="H379" s="119">
        <f>H380</f>
        <v>19000</v>
      </c>
    </row>
    <row r="380" spans="1:8" s="108" customFormat="1" ht="12" x14ac:dyDescent="0.2">
      <c r="A380" s="126" t="s">
        <v>95</v>
      </c>
      <c r="B380" s="127" t="s">
        <v>292</v>
      </c>
      <c r="C380" s="127" t="s">
        <v>520</v>
      </c>
      <c r="D380" s="127" t="s">
        <v>78</v>
      </c>
      <c r="E380" s="127" t="s">
        <v>94</v>
      </c>
      <c r="F380" s="128">
        <f>F381</f>
        <v>19000</v>
      </c>
      <c r="G380" s="141">
        <f t="shared" si="15"/>
        <v>0</v>
      </c>
      <c r="H380" s="128">
        <f>H381</f>
        <v>19000</v>
      </c>
    </row>
    <row r="381" spans="1:8" s="108" customFormat="1" ht="12" x14ac:dyDescent="0.2">
      <c r="A381" s="126" t="s">
        <v>158</v>
      </c>
      <c r="B381" s="127" t="s">
        <v>292</v>
      </c>
      <c r="C381" s="127" t="s">
        <v>520</v>
      </c>
      <c r="D381" s="127" t="s">
        <v>78</v>
      </c>
      <c r="E381" s="127" t="s">
        <v>523</v>
      </c>
      <c r="F381" s="128">
        <v>19000</v>
      </c>
      <c r="G381" s="141">
        <f t="shared" si="15"/>
        <v>0</v>
      </c>
      <c r="H381" s="128">
        <v>19000</v>
      </c>
    </row>
    <row r="382" spans="1:8" s="108" customFormat="1" ht="24" x14ac:dyDescent="0.2">
      <c r="A382" s="148" t="s">
        <v>711</v>
      </c>
      <c r="B382" s="118" t="s">
        <v>174</v>
      </c>
      <c r="C382" s="118"/>
      <c r="D382" s="118"/>
      <c r="E382" s="118"/>
      <c r="F382" s="119">
        <f>F383</f>
        <v>10022</v>
      </c>
      <c r="G382" s="141">
        <f t="shared" si="15"/>
        <v>0</v>
      </c>
      <c r="H382" s="119">
        <f>H383</f>
        <v>10022</v>
      </c>
    </row>
    <row r="383" spans="1:8" s="108" customFormat="1" x14ac:dyDescent="0.2">
      <c r="A383" s="181" t="s">
        <v>179</v>
      </c>
      <c r="B383" s="118" t="s">
        <v>174</v>
      </c>
      <c r="C383" s="118"/>
      <c r="D383" s="118"/>
      <c r="E383" s="118"/>
      <c r="F383" s="119">
        <f>F384</f>
        <v>10022</v>
      </c>
      <c r="G383" s="141">
        <f t="shared" si="15"/>
        <v>0</v>
      </c>
      <c r="H383" s="119">
        <f>H384</f>
        <v>10022</v>
      </c>
    </row>
    <row r="384" spans="1:8" s="108" customFormat="1" ht="24" x14ac:dyDescent="0.2">
      <c r="A384" s="131" t="s">
        <v>412</v>
      </c>
      <c r="B384" s="132" t="s">
        <v>174</v>
      </c>
      <c r="C384" s="132"/>
      <c r="D384" s="132"/>
      <c r="E384" s="132"/>
      <c r="F384" s="133">
        <f>F385+F390</f>
        <v>10022</v>
      </c>
      <c r="G384" s="141">
        <f t="shared" si="15"/>
        <v>0</v>
      </c>
      <c r="H384" s="133">
        <f>H385+H390</f>
        <v>10022</v>
      </c>
    </row>
    <row r="385" spans="1:8" s="108" customFormat="1" ht="12" x14ac:dyDescent="0.2">
      <c r="A385" s="52" t="s">
        <v>383</v>
      </c>
      <c r="B385" s="118" t="s">
        <v>294</v>
      </c>
      <c r="C385" s="22" t="s">
        <v>495</v>
      </c>
      <c r="D385" s="22"/>
      <c r="E385" s="132"/>
      <c r="F385" s="119">
        <f>F386</f>
        <v>9500</v>
      </c>
      <c r="G385" s="141">
        <f t="shared" si="15"/>
        <v>0</v>
      </c>
      <c r="H385" s="119">
        <f>H386</f>
        <v>9500</v>
      </c>
    </row>
    <row r="386" spans="1:8" s="108" customFormat="1" ht="12" x14ac:dyDescent="0.2">
      <c r="A386" s="70" t="s">
        <v>387</v>
      </c>
      <c r="B386" s="118" t="s">
        <v>294</v>
      </c>
      <c r="C386" s="22" t="s">
        <v>495</v>
      </c>
      <c r="D386" s="22" t="s">
        <v>489</v>
      </c>
      <c r="E386" s="132"/>
      <c r="F386" s="119">
        <f>F387</f>
        <v>9500</v>
      </c>
      <c r="G386" s="141">
        <f t="shared" si="15"/>
        <v>0</v>
      </c>
      <c r="H386" s="119">
        <f>H387</f>
        <v>9500</v>
      </c>
    </row>
    <row r="387" spans="1:8" s="108" customFormat="1" ht="12" x14ac:dyDescent="0.2">
      <c r="A387" s="134" t="s">
        <v>394</v>
      </c>
      <c r="B387" s="118" t="s">
        <v>294</v>
      </c>
      <c r="C387" s="22" t="s">
        <v>495</v>
      </c>
      <c r="D387" s="22" t="s">
        <v>489</v>
      </c>
      <c r="E387" s="118"/>
      <c r="F387" s="119">
        <f>F388</f>
        <v>9500</v>
      </c>
      <c r="G387" s="141">
        <f t="shared" si="15"/>
        <v>0</v>
      </c>
      <c r="H387" s="119">
        <f>H388</f>
        <v>9500</v>
      </c>
    </row>
    <row r="388" spans="1:8" s="108" customFormat="1" ht="36" x14ac:dyDescent="0.2">
      <c r="A388" s="126" t="s">
        <v>79</v>
      </c>
      <c r="B388" s="127" t="s">
        <v>294</v>
      </c>
      <c r="C388" s="127" t="s">
        <v>495</v>
      </c>
      <c r="D388" s="127" t="s">
        <v>489</v>
      </c>
      <c r="E388" s="127" t="s">
        <v>80</v>
      </c>
      <c r="F388" s="128">
        <f>F389</f>
        <v>9500</v>
      </c>
      <c r="G388" s="141">
        <f t="shared" si="15"/>
        <v>0</v>
      </c>
      <c r="H388" s="128">
        <f>H389</f>
        <v>9500</v>
      </c>
    </row>
    <row r="389" spans="1:8" s="108" customFormat="1" ht="12" x14ac:dyDescent="0.2">
      <c r="A389" s="126" t="s">
        <v>81</v>
      </c>
      <c r="B389" s="127" t="s">
        <v>294</v>
      </c>
      <c r="C389" s="127" t="s">
        <v>495</v>
      </c>
      <c r="D389" s="127" t="s">
        <v>489</v>
      </c>
      <c r="E389" s="127" t="s">
        <v>82</v>
      </c>
      <c r="F389" s="128">
        <f>7300+2200</f>
        <v>9500</v>
      </c>
      <c r="G389" s="141">
        <f t="shared" si="15"/>
        <v>0</v>
      </c>
      <c r="H389" s="128">
        <f>7300+2200</f>
        <v>9500</v>
      </c>
    </row>
    <row r="390" spans="1:8" s="108" customFormat="1" ht="12" x14ac:dyDescent="0.2">
      <c r="A390" s="117" t="s">
        <v>83</v>
      </c>
      <c r="B390" s="118" t="s">
        <v>295</v>
      </c>
      <c r="C390" s="118"/>
      <c r="D390" s="118"/>
      <c r="E390" s="118"/>
      <c r="F390" s="119">
        <f>F391</f>
        <v>522</v>
      </c>
      <c r="G390" s="141">
        <f t="shared" si="15"/>
        <v>0</v>
      </c>
      <c r="H390" s="119">
        <f>H391</f>
        <v>522</v>
      </c>
    </row>
    <row r="391" spans="1:8" s="108" customFormat="1" ht="12" x14ac:dyDescent="0.2">
      <c r="A391" s="52" t="s">
        <v>383</v>
      </c>
      <c r="B391" s="118" t="s">
        <v>295</v>
      </c>
      <c r="C391" s="22" t="s">
        <v>495</v>
      </c>
      <c r="D391" s="22"/>
      <c r="E391" s="118"/>
      <c r="F391" s="119">
        <f>F392</f>
        <v>522</v>
      </c>
      <c r="G391" s="141">
        <f t="shared" si="15"/>
        <v>0</v>
      </c>
      <c r="H391" s="119">
        <f>H392</f>
        <v>522</v>
      </c>
    </row>
    <row r="392" spans="1:8" s="108" customFormat="1" ht="12" x14ac:dyDescent="0.2">
      <c r="A392" s="70" t="s">
        <v>387</v>
      </c>
      <c r="B392" s="118" t="s">
        <v>295</v>
      </c>
      <c r="C392" s="22" t="s">
        <v>495</v>
      </c>
      <c r="D392" s="22" t="s">
        <v>489</v>
      </c>
      <c r="E392" s="118"/>
      <c r="F392" s="119">
        <f>F393+F395</f>
        <v>522</v>
      </c>
      <c r="G392" s="141">
        <f t="shared" si="15"/>
        <v>0</v>
      </c>
      <c r="H392" s="119">
        <f>H393+H395</f>
        <v>522</v>
      </c>
    </row>
    <row r="393" spans="1:8" s="108" customFormat="1" ht="12" x14ac:dyDescent="0.2">
      <c r="A393" s="126" t="s">
        <v>303</v>
      </c>
      <c r="B393" s="127" t="s">
        <v>295</v>
      </c>
      <c r="C393" s="127" t="s">
        <v>495</v>
      </c>
      <c r="D393" s="127" t="s">
        <v>489</v>
      </c>
      <c r="E393" s="127" t="s">
        <v>84</v>
      </c>
      <c r="F393" s="128">
        <f>F394</f>
        <v>507</v>
      </c>
      <c r="G393" s="141">
        <f t="shared" si="15"/>
        <v>0</v>
      </c>
      <c r="H393" s="128">
        <f>H394</f>
        <v>507</v>
      </c>
    </row>
    <row r="394" spans="1:8" s="108" customFormat="1" ht="12" x14ac:dyDescent="0.2">
      <c r="A394" s="126" t="s">
        <v>85</v>
      </c>
      <c r="B394" s="127" t="s">
        <v>295</v>
      </c>
      <c r="C394" s="127" t="s">
        <v>495</v>
      </c>
      <c r="D394" s="127" t="s">
        <v>489</v>
      </c>
      <c r="E394" s="127" t="s">
        <v>86</v>
      </c>
      <c r="F394" s="128">
        <f>252+15+80+160</f>
        <v>507</v>
      </c>
      <c r="G394" s="141">
        <f t="shared" si="15"/>
        <v>0</v>
      </c>
      <c r="H394" s="128">
        <f>252+15+80+160</f>
        <v>507</v>
      </c>
    </row>
    <row r="395" spans="1:8" s="108" customFormat="1" ht="12" x14ac:dyDescent="0.2">
      <c r="A395" s="126" t="s">
        <v>87</v>
      </c>
      <c r="B395" s="127" t="s">
        <v>295</v>
      </c>
      <c r="C395" s="127" t="s">
        <v>495</v>
      </c>
      <c r="D395" s="127" t="s">
        <v>489</v>
      </c>
      <c r="E395" s="127" t="s">
        <v>88</v>
      </c>
      <c r="F395" s="128">
        <f>F396</f>
        <v>15</v>
      </c>
      <c r="G395" s="141">
        <f t="shared" si="15"/>
        <v>0</v>
      </c>
      <c r="H395" s="128">
        <f>H396</f>
        <v>15</v>
      </c>
    </row>
    <row r="396" spans="1:8" s="108" customFormat="1" ht="12" x14ac:dyDescent="0.2">
      <c r="A396" s="126" t="s">
        <v>519</v>
      </c>
      <c r="B396" s="127" t="s">
        <v>295</v>
      </c>
      <c r="C396" s="127" t="s">
        <v>495</v>
      </c>
      <c r="D396" s="127" t="s">
        <v>489</v>
      </c>
      <c r="E396" s="127" t="s">
        <v>89</v>
      </c>
      <c r="F396" s="128">
        <v>15</v>
      </c>
      <c r="G396" s="141">
        <f t="shared" si="15"/>
        <v>0</v>
      </c>
      <c r="H396" s="128">
        <v>15</v>
      </c>
    </row>
    <row r="397" spans="1:8" s="108" customFormat="1" ht="27" x14ac:dyDescent="0.2">
      <c r="A397" s="202" t="s">
        <v>609</v>
      </c>
      <c r="B397" s="203" t="s">
        <v>258</v>
      </c>
      <c r="C397" s="209"/>
      <c r="D397" s="209"/>
      <c r="E397" s="209"/>
      <c r="F397" s="208">
        <f>F398+F429+F445+F478</f>
        <v>212860.79999999999</v>
      </c>
      <c r="G397" s="207">
        <f>H397-F397</f>
        <v>69.89246999999159</v>
      </c>
      <c r="H397" s="208">
        <f>H398+H429+H445+H478</f>
        <v>212930.69246999998</v>
      </c>
    </row>
    <row r="398" spans="1:8" s="108" customFormat="1" ht="13.5" x14ac:dyDescent="0.2">
      <c r="A398" s="130" t="s">
        <v>75</v>
      </c>
      <c r="B398" s="121" t="s">
        <v>273</v>
      </c>
      <c r="C398" s="121"/>
      <c r="D398" s="121"/>
      <c r="E398" s="121"/>
      <c r="F398" s="122">
        <f>F399+F404+F409+F414+F419+F424</f>
        <v>21400</v>
      </c>
      <c r="G398" s="170">
        <f>H398-F398</f>
        <v>0</v>
      </c>
      <c r="H398" s="122">
        <f>H399+H404+H409+H414+H419+H424</f>
        <v>21400</v>
      </c>
    </row>
    <row r="399" spans="1:8" s="108" customFormat="1" ht="12" x14ac:dyDescent="0.2">
      <c r="A399" s="148" t="s">
        <v>109</v>
      </c>
      <c r="B399" s="118" t="s">
        <v>610</v>
      </c>
      <c r="C399" s="118"/>
      <c r="D399" s="118"/>
      <c r="E399" s="132"/>
      <c r="F399" s="119">
        <f>F400</f>
        <v>20100</v>
      </c>
      <c r="G399" s="141">
        <f>H399-F399</f>
        <v>0</v>
      </c>
      <c r="H399" s="119">
        <f>H400</f>
        <v>20100</v>
      </c>
    </row>
    <row r="400" spans="1:8" s="108" customFormat="1" ht="12" x14ac:dyDescent="0.2">
      <c r="A400" s="52" t="s">
        <v>398</v>
      </c>
      <c r="B400" s="118" t="s">
        <v>610</v>
      </c>
      <c r="C400" s="22" t="s">
        <v>493</v>
      </c>
      <c r="D400" s="22"/>
      <c r="E400" s="22"/>
      <c r="F400" s="39">
        <f t="shared" ref="F400:H401" si="16">F401</f>
        <v>20100</v>
      </c>
      <c r="G400" s="141">
        <f t="shared" ref="G400:G463" si="17">H400-F400</f>
        <v>0</v>
      </c>
      <c r="H400" s="39">
        <f t="shared" si="16"/>
        <v>20100</v>
      </c>
    </row>
    <row r="401" spans="1:8" s="108" customFormat="1" ht="12" x14ac:dyDescent="0.2">
      <c r="A401" s="52" t="s">
        <v>472</v>
      </c>
      <c r="B401" s="118" t="s">
        <v>610</v>
      </c>
      <c r="C401" s="22" t="s">
        <v>493</v>
      </c>
      <c r="D401" s="22" t="s">
        <v>78</v>
      </c>
      <c r="E401" s="22"/>
      <c r="F401" s="39">
        <f t="shared" si="16"/>
        <v>20100</v>
      </c>
      <c r="G401" s="141">
        <f t="shared" si="17"/>
        <v>0</v>
      </c>
      <c r="H401" s="39">
        <f t="shared" si="16"/>
        <v>20100</v>
      </c>
    </row>
    <row r="402" spans="1:8" s="108" customFormat="1" ht="12" x14ac:dyDescent="0.2">
      <c r="A402" s="126" t="s">
        <v>604</v>
      </c>
      <c r="B402" s="127" t="s">
        <v>610</v>
      </c>
      <c r="C402" s="127" t="s">
        <v>493</v>
      </c>
      <c r="D402" s="127" t="s">
        <v>78</v>
      </c>
      <c r="E402" s="127" t="s">
        <v>84</v>
      </c>
      <c r="F402" s="128">
        <f>F403</f>
        <v>20100</v>
      </c>
      <c r="G402" s="141">
        <f t="shared" si="17"/>
        <v>0</v>
      </c>
      <c r="H402" s="128">
        <f>H403</f>
        <v>20100</v>
      </c>
    </row>
    <row r="403" spans="1:8" s="108" customFormat="1" ht="12" x14ac:dyDescent="0.2">
      <c r="A403" s="126" t="s">
        <v>85</v>
      </c>
      <c r="B403" s="127" t="s">
        <v>610</v>
      </c>
      <c r="C403" s="127" t="s">
        <v>493</v>
      </c>
      <c r="D403" s="127" t="s">
        <v>78</v>
      </c>
      <c r="E403" s="127" t="s">
        <v>86</v>
      </c>
      <c r="F403" s="128">
        <v>20100</v>
      </c>
      <c r="G403" s="141">
        <f t="shared" si="17"/>
        <v>0</v>
      </c>
      <c r="H403" s="128">
        <v>20100</v>
      </c>
    </row>
    <row r="404" spans="1:8" s="108" customFormat="1" ht="12" x14ac:dyDescent="0.2">
      <c r="A404" s="169" t="s">
        <v>357</v>
      </c>
      <c r="B404" s="118" t="s">
        <v>621</v>
      </c>
      <c r="C404" s="118"/>
      <c r="D404" s="118"/>
      <c r="E404" s="132"/>
      <c r="F404" s="119">
        <f>F405</f>
        <v>200</v>
      </c>
      <c r="G404" s="141">
        <f t="shared" si="17"/>
        <v>0</v>
      </c>
      <c r="H404" s="119">
        <f>H405</f>
        <v>200</v>
      </c>
    </row>
    <row r="405" spans="1:8" s="108" customFormat="1" ht="12" x14ac:dyDescent="0.2">
      <c r="A405" s="52" t="s">
        <v>398</v>
      </c>
      <c r="B405" s="118" t="s">
        <v>621</v>
      </c>
      <c r="C405" s="22" t="s">
        <v>493</v>
      </c>
      <c r="D405" s="22"/>
      <c r="E405" s="22"/>
      <c r="F405" s="39">
        <f t="shared" ref="F405:H406" si="18">F406</f>
        <v>200</v>
      </c>
      <c r="G405" s="141">
        <f t="shared" si="17"/>
        <v>0</v>
      </c>
      <c r="H405" s="39">
        <f t="shared" si="18"/>
        <v>200</v>
      </c>
    </row>
    <row r="406" spans="1:8" s="108" customFormat="1" ht="12" x14ac:dyDescent="0.2">
      <c r="A406" s="52" t="s">
        <v>472</v>
      </c>
      <c r="B406" s="118" t="s">
        <v>621</v>
      </c>
      <c r="C406" s="22" t="s">
        <v>493</v>
      </c>
      <c r="D406" s="22" t="s">
        <v>78</v>
      </c>
      <c r="E406" s="22"/>
      <c r="F406" s="39">
        <f t="shared" si="18"/>
        <v>200</v>
      </c>
      <c r="G406" s="141">
        <f t="shared" si="17"/>
        <v>0</v>
      </c>
      <c r="H406" s="39">
        <f t="shared" si="18"/>
        <v>200</v>
      </c>
    </row>
    <row r="407" spans="1:8" s="108" customFormat="1" ht="12" x14ac:dyDescent="0.2">
      <c r="A407" s="126" t="s">
        <v>303</v>
      </c>
      <c r="B407" s="127" t="s">
        <v>621</v>
      </c>
      <c r="C407" s="127" t="s">
        <v>493</v>
      </c>
      <c r="D407" s="127" t="s">
        <v>78</v>
      </c>
      <c r="E407" s="127" t="s">
        <v>84</v>
      </c>
      <c r="F407" s="128">
        <f>F408</f>
        <v>200</v>
      </c>
      <c r="G407" s="141">
        <f t="shared" si="17"/>
        <v>0</v>
      </c>
      <c r="H407" s="128">
        <f>H408</f>
        <v>200</v>
      </c>
    </row>
    <row r="408" spans="1:8" s="108" customFormat="1" ht="12" x14ac:dyDescent="0.2">
      <c r="A408" s="126" t="s">
        <v>85</v>
      </c>
      <c r="B408" s="127" t="s">
        <v>621</v>
      </c>
      <c r="C408" s="127" t="s">
        <v>493</v>
      </c>
      <c r="D408" s="127" t="s">
        <v>78</v>
      </c>
      <c r="E408" s="127" t="s">
        <v>86</v>
      </c>
      <c r="F408" s="128">
        <v>200</v>
      </c>
      <c r="G408" s="141">
        <f t="shared" si="17"/>
        <v>0</v>
      </c>
      <c r="H408" s="128">
        <v>200</v>
      </c>
    </row>
    <row r="409" spans="1:8" s="108" customFormat="1" ht="36" x14ac:dyDescent="0.2">
      <c r="A409" s="117" t="s">
        <v>358</v>
      </c>
      <c r="B409" s="118" t="s">
        <v>622</v>
      </c>
      <c r="C409" s="118"/>
      <c r="D409" s="118"/>
      <c r="E409" s="118"/>
      <c r="F409" s="119">
        <f>F410</f>
        <v>200</v>
      </c>
      <c r="G409" s="141">
        <f t="shared" si="17"/>
        <v>0</v>
      </c>
      <c r="H409" s="119">
        <f>H410</f>
        <v>200</v>
      </c>
    </row>
    <row r="410" spans="1:8" s="108" customFormat="1" ht="12" x14ac:dyDescent="0.2">
      <c r="A410" s="52" t="s">
        <v>398</v>
      </c>
      <c r="B410" s="118" t="s">
        <v>622</v>
      </c>
      <c r="C410" s="22" t="s">
        <v>493</v>
      </c>
      <c r="D410" s="22"/>
      <c r="E410" s="22"/>
      <c r="F410" s="39">
        <f t="shared" ref="F410:H411" si="19">F411</f>
        <v>200</v>
      </c>
      <c r="G410" s="141">
        <f t="shared" si="17"/>
        <v>0</v>
      </c>
      <c r="H410" s="39">
        <f t="shared" si="19"/>
        <v>200</v>
      </c>
    </row>
    <row r="411" spans="1:8" s="108" customFormat="1" ht="12" x14ac:dyDescent="0.2">
      <c r="A411" s="52" t="s">
        <v>472</v>
      </c>
      <c r="B411" s="118" t="s">
        <v>622</v>
      </c>
      <c r="C411" s="22" t="s">
        <v>493</v>
      </c>
      <c r="D411" s="22" t="s">
        <v>78</v>
      </c>
      <c r="E411" s="22"/>
      <c r="F411" s="39">
        <f t="shared" si="19"/>
        <v>200</v>
      </c>
      <c r="G411" s="141">
        <f t="shared" si="17"/>
        <v>0</v>
      </c>
      <c r="H411" s="39">
        <f t="shared" si="19"/>
        <v>200</v>
      </c>
    </row>
    <row r="412" spans="1:8" s="108" customFormat="1" ht="12" x14ac:dyDescent="0.2">
      <c r="A412" s="126" t="s">
        <v>303</v>
      </c>
      <c r="B412" s="127" t="s">
        <v>622</v>
      </c>
      <c r="C412" s="127" t="s">
        <v>493</v>
      </c>
      <c r="D412" s="127" t="s">
        <v>78</v>
      </c>
      <c r="E412" s="127" t="s">
        <v>84</v>
      </c>
      <c r="F412" s="128">
        <f>F413</f>
        <v>200</v>
      </c>
      <c r="G412" s="141">
        <f t="shared" si="17"/>
        <v>0</v>
      </c>
      <c r="H412" s="128">
        <f>H413</f>
        <v>200</v>
      </c>
    </row>
    <row r="413" spans="1:8" s="108" customFormat="1" ht="12" x14ac:dyDescent="0.2">
      <c r="A413" s="126" t="s">
        <v>85</v>
      </c>
      <c r="B413" s="127" t="s">
        <v>622</v>
      </c>
      <c r="C413" s="127" t="s">
        <v>493</v>
      </c>
      <c r="D413" s="127" t="s">
        <v>78</v>
      </c>
      <c r="E413" s="127" t="s">
        <v>86</v>
      </c>
      <c r="F413" s="128">
        <v>200</v>
      </c>
      <c r="G413" s="141">
        <f t="shared" si="17"/>
        <v>0</v>
      </c>
      <c r="H413" s="128">
        <v>200</v>
      </c>
    </row>
    <row r="414" spans="1:8" s="108" customFormat="1" ht="24" x14ac:dyDescent="0.2">
      <c r="A414" s="117" t="s">
        <v>359</v>
      </c>
      <c r="B414" s="118" t="s">
        <v>623</v>
      </c>
      <c r="C414" s="118"/>
      <c r="D414" s="118"/>
      <c r="E414" s="118"/>
      <c r="F414" s="119">
        <f>F415</f>
        <v>500</v>
      </c>
      <c r="G414" s="141">
        <f t="shared" si="17"/>
        <v>0</v>
      </c>
      <c r="H414" s="119">
        <f>H415</f>
        <v>500</v>
      </c>
    </row>
    <row r="415" spans="1:8" s="108" customFormat="1" ht="12" x14ac:dyDescent="0.2">
      <c r="A415" s="52" t="s">
        <v>398</v>
      </c>
      <c r="B415" s="118" t="s">
        <v>623</v>
      </c>
      <c r="C415" s="22" t="s">
        <v>493</v>
      </c>
      <c r="D415" s="22"/>
      <c r="E415" s="22"/>
      <c r="F415" s="39">
        <f t="shared" ref="F415:H416" si="20">F416</f>
        <v>500</v>
      </c>
      <c r="G415" s="141">
        <f t="shared" si="17"/>
        <v>0</v>
      </c>
      <c r="H415" s="39">
        <f t="shared" si="20"/>
        <v>500</v>
      </c>
    </row>
    <row r="416" spans="1:8" s="108" customFormat="1" ht="12" x14ac:dyDescent="0.2">
      <c r="A416" s="52" t="s">
        <v>472</v>
      </c>
      <c r="B416" s="118" t="s">
        <v>623</v>
      </c>
      <c r="C416" s="22" t="s">
        <v>493</v>
      </c>
      <c r="D416" s="22" t="s">
        <v>78</v>
      </c>
      <c r="E416" s="22"/>
      <c r="F416" s="39">
        <f t="shared" si="20"/>
        <v>500</v>
      </c>
      <c r="G416" s="141">
        <f t="shared" si="17"/>
        <v>0</v>
      </c>
      <c r="H416" s="39">
        <f t="shared" si="20"/>
        <v>500</v>
      </c>
    </row>
    <row r="417" spans="1:8" s="108" customFormat="1" ht="12" x14ac:dyDescent="0.2">
      <c r="A417" s="126" t="s">
        <v>303</v>
      </c>
      <c r="B417" s="127" t="s">
        <v>623</v>
      </c>
      <c r="C417" s="127" t="s">
        <v>493</v>
      </c>
      <c r="D417" s="127" t="s">
        <v>78</v>
      </c>
      <c r="E417" s="127" t="s">
        <v>84</v>
      </c>
      <c r="F417" s="128">
        <f>F418</f>
        <v>500</v>
      </c>
      <c r="G417" s="141">
        <f t="shared" si="17"/>
        <v>0</v>
      </c>
      <c r="H417" s="128">
        <f>H418</f>
        <v>500</v>
      </c>
    </row>
    <row r="418" spans="1:8" s="108" customFormat="1" ht="12" x14ac:dyDescent="0.2">
      <c r="A418" s="126" t="s">
        <v>85</v>
      </c>
      <c r="B418" s="127" t="s">
        <v>623</v>
      </c>
      <c r="C418" s="127" t="s">
        <v>493</v>
      </c>
      <c r="D418" s="127" t="s">
        <v>78</v>
      </c>
      <c r="E418" s="127" t="s">
        <v>86</v>
      </c>
      <c r="F418" s="128">
        <v>500</v>
      </c>
      <c r="G418" s="141">
        <f t="shared" si="17"/>
        <v>0</v>
      </c>
      <c r="H418" s="128">
        <v>500</v>
      </c>
    </row>
    <row r="419" spans="1:8" s="108" customFormat="1" ht="24" x14ac:dyDescent="0.2">
      <c r="A419" s="117" t="s">
        <v>456</v>
      </c>
      <c r="B419" s="118" t="s">
        <v>624</v>
      </c>
      <c r="C419" s="118"/>
      <c r="D419" s="118"/>
      <c r="E419" s="118"/>
      <c r="F419" s="119">
        <f>F420</f>
        <v>100</v>
      </c>
      <c r="G419" s="141">
        <f t="shared" si="17"/>
        <v>0</v>
      </c>
      <c r="H419" s="119">
        <f>H420</f>
        <v>100</v>
      </c>
    </row>
    <row r="420" spans="1:8" s="108" customFormat="1" ht="12" x14ac:dyDescent="0.2">
      <c r="A420" s="52" t="s">
        <v>398</v>
      </c>
      <c r="B420" s="118" t="s">
        <v>624</v>
      </c>
      <c r="C420" s="22" t="s">
        <v>493</v>
      </c>
      <c r="D420" s="22"/>
      <c r="E420" s="22"/>
      <c r="F420" s="39">
        <f t="shared" ref="F420:H421" si="21">F421</f>
        <v>100</v>
      </c>
      <c r="G420" s="141">
        <f t="shared" si="17"/>
        <v>0</v>
      </c>
      <c r="H420" s="39">
        <f t="shared" si="21"/>
        <v>100</v>
      </c>
    </row>
    <row r="421" spans="1:8" s="108" customFormat="1" ht="12" x14ac:dyDescent="0.2">
      <c r="A421" s="52" t="s">
        <v>472</v>
      </c>
      <c r="B421" s="118" t="s">
        <v>624</v>
      </c>
      <c r="C421" s="22" t="s">
        <v>493</v>
      </c>
      <c r="D421" s="22" t="s">
        <v>78</v>
      </c>
      <c r="E421" s="22"/>
      <c r="F421" s="39">
        <f t="shared" si="21"/>
        <v>100</v>
      </c>
      <c r="G421" s="141">
        <f t="shared" si="17"/>
        <v>0</v>
      </c>
      <c r="H421" s="39">
        <f t="shared" si="21"/>
        <v>100</v>
      </c>
    </row>
    <row r="422" spans="1:8" s="108" customFormat="1" ht="12" x14ac:dyDescent="0.2">
      <c r="A422" s="126" t="s">
        <v>303</v>
      </c>
      <c r="B422" s="127" t="s">
        <v>624</v>
      </c>
      <c r="C422" s="127" t="s">
        <v>493</v>
      </c>
      <c r="D422" s="127" t="s">
        <v>78</v>
      </c>
      <c r="E422" s="127" t="s">
        <v>84</v>
      </c>
      <c r="F422" s="128">
        <f>F423</f>
        <v>100</v>
      </c>
      <c r="G422" s="141">
        <f t="shared" si="17"/>
        <v>0</v>
      </c>
      <c r="H422" s="128">
        <f>H423</f>
        <v>100</v>
      </c>
    </row>
    <row r="423" spans="1:8" s="108" customFormat="1" ht="12" x14ac:dyDescent="0.2">
      <c r="A423" s="126" t="s">
        <v>85</v>
      </c>
      <c r="B423" s="127" t="s">
        <v>624</v>
      </c>
      <c r="C423" s="127" t="s">
        <v>493</v>
      </c>
      <c r="D423" s="127" t="s">
        <v>78</v>
      </c>
      <c r="E423" s="127" t="s">
        <v>86</v>
      </c>
      <c r="F423" s="128">
        <v>100</v>
      </c>
      <c r="G423" s="141">
        <f t="shared" si="17"/>
        <v>0</v>
      </c>
      <c r="H423" s="128">
        <v>100</v>
      </c>
    </row>
    <row r="424" spans="1:8" s="108" customFormat="1" ht="12" x14ac:dyDescent="0.2">
      <c r="A424" s="117" t="s">
        <v>342</v>
      </c>
      <c r="B424" s="118" t="s">
        <v>625</v>
      </c>
      <c r="C424" s="118"/>
      <c r="D424" s="118"/>
      <c r="E424" s="118"/>
      <c r="F424" s="119">
        <f>F425</f>
        <v>300</v>
      </c>
      <c r="G424" s="141">
        <f t="shared" si="17"/>
        <v>0</v>
      </c>
      <c r="H424" s="119">
        <f>H425</f>
        <v>300</v>
      </c>
    </row>
    <row r="425" spans="1:8" s="108" customFormat="1" ht="12" x14ac:dyDescent="0.2">
      <c r="A425" s="52" t="s">
        <v>398</v>
      </c>
      <c r="B425" s="118" t="s">
        <v>625</v>
      </c>
      <c r="C425" s="22" t="s">
        <v>493</v>
      </c>
      <c r="D425" s="22"/>
      <c r="E425" s="22"/>
      <c r="F425" s="39">
        <f t="shared" ref="F425:H426" si="22">F426</f>
        <v>300</v>
      </c>
      <c r="G425" s="141">
        <f t="shared" si="17"/>
        <v>0</v>
      </c>
      <c r="H425" s="39">
        <f t="shared" si="22"/>
        <v>300</v>
      </c>
    </row>
    <row r="426" spans="1:8" s="108" customFormat="1" ht="12" x14ac:dyDescent="0.2">
      <c r="A426" s="52" t="s">
        <v>472</v>
      </c>
      <c r="B426" s="118" t="s">
        <v>625</v>
      </c>
      <c r="C426" s="22" t="s">
        <v>493</v>
      </c>
      <c r="D426" s="22" t="s">
        <v>78</v>
      </c>
      <c r="E426" s="22"/>
      <c r="F426" s="39">
        <f t="shared" si="22"/>
        <v>300</v>
      </c>
      <c r="G426" s="141">
        <f t="shared" si="17"/>
        <v>0</v>
      </c>
      <c r="H426" s="39">
        <f t="shared" si="22"/>
        <v>300</v>
      </c>
    </row>
    <row r="427" spans="1:8" s="108" customFormat="1" ht="12" x14ac:dyDescent="0.2">
      <c r="A427" s="126" t="s">
        <v>303</v>
      </c>
      <c r="B427" s="127" t="s">
        <v>625</v>
      </c>
      <c r="C427" s="127" t="s">
        <v>493</v>
      </c>
      <c r="D427" s="127" t="s">
        <v>78</v>
      </c>
      <c r="E427" s="127" t="s">
        <v>84</v>
      </c>
      <c r="F427" s="128">
        <f>F428</f>
        <v>300</v>
      </c>
      <c r="G427" s="141">
        <f t="shared" si="17"/>
        <v>0</v>
      </c>
      <c r="H427" s="128">
        <f>H428</f>
        <v>300</v>
      </c>
    </row>
    <row r="428" spans="1:8" s="108" customFormat="1" ht="12" x14ac:dyDescent="0.2">
      <c r="A428" s="126" t="s">
        <v>85</v>
      </c>
      <c r="B428" s="127" t="s">
        <v>625</v>
      </c>
      <c r="C428" s="127" t="s">
        <v>493</v>
      </c>
      <c r="D428" s="127" t="s">
        <v>78</v>
      </c>
      <c r="E428" s="127" t="s">
        <v>86</v>
      </c>
      <c r="F428" s="128">
        <v>300</v>
      </c>
      <c r="G428" s="141">
        <f t="shared" si="17"/>
        <v>0</v>
      </c>
      <c r="H428" s="128">
        <v>300</v>
      </c>
    </row>
    <row r="429" spans="1:8" s="108" customFormat="1" ht="13.5" x14ac:dyDescent="0.2">
      <c r="A429" s="130" t="s">
        <v>362</v>
      </c>
      <c r="B429" s="121" t="s">
        <v>264</v>
      </c>
      <c r="C429" s="121"/>
      <c r="D429" s="121"/>
      <c r="E429" s="121"/>
      <c r="F429" s="122">
        <f>F430+F435+F440</f>
        <v>6350</v>
      </c>
      <c r="G429" s="141">
        <f t="shared" si="17"/>
        <v>0</v>
      </c>
      <c r="H429" s="122">
        <f>H430+H435+H440</f>
        <v>6350</v>
      </c>
    </row>
    <row r="430" spans="1:8" s="108" customFormat="1" ht="12" x14ac:dyDescent="0.2">
      <c r="A430" s="148" t="s">
        <v>265</v>
      </c>
      <c r="B430" s="118" t="s">
        <v>613</v>
      </c>
      <c r="C430" s="118"/>
      <c r="D430" s="118"/>
      <c r="E430" s="118"/>
      <c r="F430" s="119">
        <f>F431</f>
        <v>5650</v>
      </c>
      <c r="G430" s="141">
        <f t="shared" si="17"/>
        <v>0</v>
      </c>
      <c r="H430" s="119">
        <f>H431</f>
        <v>5650</v>
      </c>
    </row>
    <row r="431" spans="1:8" s="108" customFormat="1" ht="12" x14ac:dyDescent="0.2">
      <c r="A431" s="52" t="s">
        <v>383</v>
      </c>
      <c r="B431" s="118" t="s">
        <v>613</v>
      </c>
      <c r="C431" s="22" t="s">
        <v>495</v>
      </c>
      <c r="D431" s="22"/>
      <c r="E431" s="22"/>
      <c r="F431" s="39">
        <f t="shared" ref="F431:H432" si="23">F432</f>
        <v>5650</v>
      </c>
      <c r="G431" s="141">
        <f t="shared" si="17"/>
        <v>0</v>
      </c>
      <c r="H431" s="39">
        <f t="shared" si="23"/>
        <v>5650</v>
      </c>
    </row>
    <row r="432" spans="1:8" s="108" customFormat="1" ht="12" x14ac:dyDescent="0.2">
      <c r="A432" s="52" t="s">
        <v>386</v>
      </c>
      <c r="B432" s="118" t="s">
        <v>613</v>
      </c>
      <c r="C432" s="22" t="s">
        <v>495</v>
      </c>
      <c r="D432" s="22" t="s">
        <v>495</v>
      </c>
      <c r="E432" s="22"/>
      <c r="F432" s="39">
        <f t="shared" si="23"/>
        <v>5650</v>
      </c>
      <c r="G432" s="141">
        <f t="shared" si="17"/>
        <v>0</v>
      </c>
      <c r="H432" s="39">
        <f t="shared" si="23"/>
        <v>5650</v>
      </c>
    </row>
    <row r="433" spans="1:8" s="108" customFormat="1" ht="12" x14ac:dyDescent="0.2">
      <c r="A433" s="126" t="s">
        <v>604</v>
      </c>
      <c r="B433" s="127" t="s">
        <v>613</v>
      </c>
      <c r="C433" s="127" t="s">
        <v>495</v>
      </c>
      <c r="D433" s="127" t="s">
        <v>495</v>
      </c>
      <c r="E433" s="127" t="s">
        <v>84</v>
      </c>
      <c r="F433" s="128">
        <f>F434</f>
        <v>5650</v>
      </c>
      <c r="G433" s="141">
        <f t="shared" si="17"/>
        <v>0</v>
      </c>
      <c r="H433" s="128">
        <f>H434</f>
        <v>5650</v>
      </c>
    </row>
    <row r="434" spans="1:8" s="108" customFormat="1" ht="12" x14ac:dyDescent="0.2">
      <c r="A434" s="126" t="s">
        <v>85</v>
      </c>
      <c r="B434" s="127" t="s">
        <v>613</v>
      </c>
      <c r="C434" s="127" t="s">
        <v>495</v>
      </c>
      <c r="D434" s="127" t="s">
        <v>495</v>
      </c>
      <c r="E434" s="127" t="s">
        <v>86</v>
      </c>
      <c r="F434" s="128">
        <v>5650</v>
      </c>
      <c r="G434" s="141">
        <f t="shared" si="17"/>
        <v>0</v>
      </c>
      <c r="H434" s="128">
        <v>5650</v>
      </c>
    </row>
    <row r="435" spans="1:8" s="108" customFormat="1" ht="12" x14ac:dyDescent="0.2">
      <c r="A435" s="148" t="s">
        <v>266</v>
      </c>
      <c r="B435" s="118" t="s">
        <v>614</v>
      </c>
      <c r="C435" s="118"/>
      <c r="D435" s="118"/>
      <c r="E435" s="118"/>
      <c r="F435" s="119">
        <f>F436</f>
        <v>200</v>
      </c>
      <c r="G435" s="141">
        <f t="shared" si="17"/>
        <v>0</v>
      </c>
      <c r="H435" s="119">
        <f>H436</f>
        <v>200</v>
      </c>
    </row>
    <row r="436" spans="1:8" s="108" customFormat="1" ht="12" x14ac:dyDescent="0.2">
      <c r="A436" s="52" t="s">
        <v>383</v>
      </c>
      <c r="B436" s="118" t="s">
        <v>614</v>
      </c>
      <c r="C436" s="22" t="s">
        <v>495</v>
      </c>
      <c r="D436" s="22"/>
      <c r="E436" s="22"/>
      <c r="F436" s="39">
        <f t="shared" ref="F436:H437" si="24">F437</f>
        <v>200</v>
      </c>
      <c r="G436" s="141">
        <f t="shared" si="17"/>
        <v>0</v>
      </c>
      <c r="H436" s="39">
        <f t="shared" si="24"/>
        <v>200</v>
      </c>
    </row>
    <row r="437" spans="1:8" s="108" customFormat="1" ht="12" x14ac:dyDescent="0.2">
      <c r="A437" s="52" t="s">
        <v>386</v>
      </c>
      <c r="B437" s="118" t="s">
        <v>614</v>
      </c>
      <c r="C437" s="22" t="s">
        <v>495</v>
      </c>
      <c r="D437" s="22" t="s">
        <v>495</v>
      </c>
      <c r="E437" s="22"/>
      <c r="F437" s="39">
        <f t="shared" si="24"/>
        <v>200</v>
      </c>
      <c r="G437" s="141">
        <f t="shared" si="17"/>
        <v>0</v>
      </c>
      <c r="H437" s="39">
        <f t="shared" si="24"/>
        <v>200</v>
      </c>
    </row>
    <row r="438" spans="1:8" s="108" customFormat="1" ht="12" x14ac:dyDescent="0.2">
      <c r="A438" s="126" t="s">
        <v>604</v>
      </c>
      <c r="B438" s="127" t="s">
        <v>614</v>
      </c>
      <c r="C438" s="127" t="s">
        <v>495</v>
      </c>
      <c r="D438" s="127" t="s">
        <v>495</v>
      </c>
      <c r="E438" s="127" t="s">
        <v>84</v>
      </c>
      <c r="F438" s="128">
        <f>F439</f>
        <v>200</v>
      </c>
      <c r="G438" s="141">
        <f t="shared" si="17"/>
        <v>0</v>
      </c>
      <c r="H438" s="128">
        <f>H439</f>
        <v>200</v>
      </c>
    </row>
    <row r="439" spans="1:8" s="36" customFormat="1" ht="15" x14ac:dyDescent="0.2">
      <c r="A439" s="126" t="s">
        <v>85</v>
      </c>
      <c r="B439" s="127" t="s">
        <v>614</v>
      </c>
      <c r="C439" s="127" t="s">
        <v>495</v>
      </c>
      <c r="D439" s="127" t="s">
        <v>495</v>
      </c>
      <c r="E439" s="127" t="s">
        <v>86</v>
      </c>
      <c r="F439" s="128">
        <v>200</v>
      </c>
      <c r="G439" s="141">
        <f t="shared" si="17"/>
        <v>0</v>
      </c>
      <c r="H439" s="128">
        <v>200</v>
      </c>
    </row>
    <row r="440" spans="1:8" s="36" customFormat="1" ht="24" x14ac:dyDescent="0.2">
      <c r="A440" s="117" t="s">
        <v>65</v>
      </c>
      <c r="B440" s="118" t="s">
        <v>615</v>
      </c>
      <c r="C440" s="118"/>
      <c r="D440" s="118"/>
      <c r="E440" s="118"/>
      <c r="F440" s="119">
        <f>F441</f>
        <v>500</v>
      </c>
      <c r="G440" s="141">
        <f t="shared" si="17"/>
        <v>0</v>
      </c>
      <c r="H440" s="119">
        <f>H441</f>
        <v>500</v>
      </c>
    </row>
    <row r="441" spans="1:8" s="36" customFormat="1" ht="15" x14ac:dyDescent="0.2">
      <c r="A441" s="52" t="s">
        <v>383</v>
      </c>
      <c r="B441" s="118" t="s">
        <v>615</v>
      </c>
      <c r="C441" s="22" t="s">
        <v>495</v>
      </c>
      <c r="D441" s="22"/>
      <c r="E441" s="22"/>
      <c r="F441" s="39">
        <f t="shared" ref="F441:H442" si="25">F442</f>
        <v>500</v>
      </c>
      <c r="G441" s="141">
        <f t="shared" si="17"/>
        <v>0</v>
      </c>
      <c r="H441" s="39">
        <f t="shared" si="25"/>
        <v>500</v>
      </c>
    </row>
    <row r="442" spans="1:8" s="36" customFormat="1" ht="15" x14ac:dyDescent="0.2">
      <c r="A442" s="52" t="s">
        <v>386</v>
      </c>
      <c r="B442" s="118" t="s">
        <v>615</v>
      </c>
      <c r="C442" s="22" t="s">
        <v>495</v>
      </c>
      <c r="D442" s="22" t="s">
        <v>495</v>
      </c>
      <c r="E442" s="22"/>
      <c r="F442" s="39">
        <f t="shared" si="25"/>
        <v>500</v>
      </c>
      <c r="G442" s="141">
        <f t="shared" si="17"/>
        <v>0</v>
      </c>
      <c r="H442" s="39">
        <f t="shared" si="25"/>
        <v>500</v>
      </c>
    </row>
    <row r="443" spans="1:8" s="36" customFormat="1" ht="24" x14ac:dyDescent="0.2">
      <c r="A443" s="126" t="s">
        <v>616</v>
      </c>
      <c r="B443" s="127" t="s">
        <v>615</v>
      </c>
      <c r="C443" s="127" t="s">
        <v>495</v>
      </c>
      <c r="D443" s="127" t="s">
        <v>495</v>
      </c>
      <c r="E443" s="127" t="s">
        <v>410</v>
      </c>
      <c r="F443" s="128">
        <f>F444</f>
        <v>500</v>
      </c>
      <c r="G443" s="141">
        <f t="shared" si="17"/>
        <v>0</v>
      </c>
      <c r="H443" s="128">
        <f>H444</f>
        <v>500</v>
      </c>
    </row>
    <row r="444" spans="1:8" s="36" customFormat="1" ht="24" x14ac:dyDescent="0.2">
      <c r="A444" s="168" t="s">
        <v>617</v>
      </c>
      <c r="B444" s="127" t="s">
        <v>615</v>
      </c>
      <c r="C444" s="127" t="s">
        <v>495</v>
      </c>
      <c r="D444" s="127" t="s">
        <v>495</v>
      </c>
      <c r="E444" s="127" t="s">
        <v>467</v>
      </c>
      <c r="F444" s="128">
        <v>500</v>
      </c>
      <c r="G444" s="141">
        <f t="shared" si="17"/>
        <v>0</v>
      </c>
      <c r="H444" s="128">
        <v>500</v>
      </c>
    </row>
    <row r="445" spans="1:8" s="36" customFormat="1" ht="15" x14ac:dyDescent="0.2">
      <c r="A445" s="131" t="s">
        <v>363</v>
      </c>
      <c r="B445" s="132" t="s">
        <v>259</v>
      </c>
      <c r="C445" s="132"/>
      <c r="D445" s="132"/>
      <c r="E445" s="132"/>
      <c r="F445" s="133">
        <f>F446+F452+F458+F463</f>
        <v>181085.8</v>
      </c>
      <c r="G445" s="141">
        <f t="shared" si="17"/>
        <v>69.89246999999159</v>
      </c>
      <c r="H445" s="133">
        <f>H446+H452+H458+H463+H468+H473</f>
        <v>181155.69246999998</v>
      </c>
    </row>
    <row r="446" spans="1:8" s="36" customFormat="1" ht="24" x14ac:dyDescent="0.2">
      <c r="A446" s="117" t="s">
        <v>611</v>
      </c>
      <c r="B446" s="118" t="s">
        <v>612</v>
      </c>
      <c r="C446" s="118"/>
      <c r="D446" s="118"/>
      <c r="E446" s="118"/>
      <c r="F446" s="119">
        <f>F447</f>
        <v>90628.6</v>
      </c>
      <c r="G446" s="141">
        <f t="shared" si="17"/>
        <v>0</v>
      </c>
      <c r="H446" s="119">
        <f>H447</f>
        <v>90628.6</v>
      </c>
    </row>
    <row r="447" spans="1:8" s="36" customFormat="1" ht="24" x14ac:dyDescent="0.2">
      <c r="A447" s="131" t="s">
        <v>311</v>
      </c>
      <c r="B447" s="132" t="s">
        <v>612</v>
      </c>
      <c r="C447" s="132"/>
      <c r="D447" s="132"/>
      <c r="E447" s="132"/>
      <c r="F447" s="133">
        <f>F448</f>
        <v>90628.6</v>
      </c>
      <c r="G447" s="141">
        <f t="shared" si="17"/>
        <v>0</v>
      </c>
      <c r="H447" s="133">
        <f>H448</f>
        <v>90628.6</v>
      </c>
    </row>
    <row r="448" spans="1:8" s="36" customFormat="1" ht="15" x14ac:dyDescent="0.2">
      <c r="A448" s="52" t="s">
        <v>383</v>
      </c>
      <c r="B448" s="118" t="s">
        <v>612</v>
      </c>
      <c r="C448" s="22" t="s">
        <v>495</v>
      </c>
      <c r="D448" s="22"/>
      <c r="E448" s="22"/>
      <c r="F448" s="39">
        <f>F449</f>
        <v>90628.6</v>
      </c>
      <c r="G448" s="141">
        <f t="shared" si="17"/>
        <v>0</v>
      </c>
      <c r="H448" s="39">
        <f>H449</f>
        <v>90628.6</v>
      </c>
    </row>
    <row r="449" spans="1:8" s="36" customFormat="1" ht="15" x14ac:dyDescent="0.2">
      <c r="A449" s="70" t="s">
        <v>279</v>
      </c>
      <c r="B449" s="118" t="s">
        <v>612</v>
      </c>
      <c r="C449" s="22" t="s">
        <v>495</v>
      </c>
      <c r="D449" s="22" t="s">
        <v>488</v>
      </c>
      <c r="E449" s="22"/>
      <c r="F449" s="39">
        <f>F450</f>
        <v>90628.6</v>
      </c>
      <c r="G449" s="141">
        <f t="shared" si="17"/>
        <v>0</v>
      </c>
      <c r="H449" s="39">
        <f>H450</f>
        <v>90628.6</v>
      </c>
    </row>
    <row r="450" spans="1:8" s="36" customFormat="1" ht="15" x14ac:dyDescent="0.2">
      <c r="A450" s="126" t="s">
        <v>104</v>
      </c>
      <c r="B450" s="127" t="s">
        <v>612</v>
      </c>
      <c r="C450" s="127" t="s">
        <v>495</v>
      </c>
      <c r="D450" s="127" t="s">
        <v>488</v>
      </c>
      <c r="E450" s="127" t="s">
        <v>410</v>
      </c>
      <c r="F450" s="128">
        <f>F451</f>
        <v>90628.6</v>
      </c>
      <c r="G450" s="141">
        <f t="shared" si="17"/>
        <v>0</v>
      </c>
      <c r="H450" s="128">
        <f>H451</f>
        <v>90628.6</v>
      </c>
    </row>
    <row r="451" spans="1:8" s="36" customFormat="1" ht="15" x14ac:dyDescent="0.2">
      <c r="A451" s="126" t="s">
        <v>105</v>
      </c>
      <c r="B451" s="127" t="s">
        <v>612</v>
      </c>
      <c r="C451" s="127" t="s">
        <v>495</v>
      </c>
      <c r="D451" s="127" t="s">
        <v>488</v>
      </c>
      <c r="E451" s="127" t="s">
        <v>428</v>
      </c>
      <c r="F451" s="128">
        <v>90628.6</v>
      </c>
      <c r="G451" s="141">
        <f t="shared" si="17"/>
        <v>0</v>
      </c>
      <c r="H451" s="128">
        <v>90628.6</v>
      </c>
    </row>
    <row r="452" spans="1:8" s="36" customFormat="1" ht="15" x14ac:dyDescent="0.2">
      <c r="A452" s="117" t="s">
        <v>619</v>
      </c>
      <c r="B452" s="118" t="s">
        <v>620</v>
      </c>
      <c r="C452" s="118"/>
      <c r="D452" s="118"/>
      <c r="E452" s="118"/>
      <c r="F452" s="119">
        <f>F453</f>
        <v>39896.199999999997</v>
      </c>
      <c r="G452" s="141">
        <f t="shared" si="17"/>
        <v>-1</v>
      </c>
      <c r="H452" s="119">
        <f>H453</f>
        <v>39895.199999999997</v>
      </c>
    </row>
    <row r="453" spans="1:8" s="36" customFormat="1" ht="24" x14ac:dyDescent="0.2">
      <c r="A453" s="131" t="s">
        <v>516</v>
      </c>
      <c r="B453" s="132" t="s">
        <v>620</v>
      </c>
      <c r="C453" s="132"/>
      <c r="D453" s="132"/>
      <c r="E453" s="132"/>
      <c r="F453" s="133">
        <f>F454</f>
        <v>39896.199999999997</v>
      </c>
      <c r="G453" s="141">
        <f t="shared" si="17"/>
        <v>-1</v>
      </c>
      <c r="H453" s="133">
        <f>H454</f>
        <v>39895.199999999997</v>
      </c>
    </row>
    <row r="454" spans="1:8" s="36" customFormat="1" ht="15" x14ac:dyDescent="0.2">
      <c r="A454" s="52" t="s">
        <v>398</v>
      </c>
      <c r="B454" s="22" t="s">
        <v>620</v>
      </c>
      <c r="C454" s="22" t="s">
        <v>493</v>
      </c>
      <c r="D454" s="22"/>
      <c r="E454" s="22"/>
      <c r="F454" s="39">
        <f>F455</f>
        <v>39896.199999999997</v>
      </c>
      <c r="G454" s="141">
        <f t="shared" si="17"/>
        <v>-1</v>
      </c>
      <c r="H454" s="39">
        <f>H455</f>
        <v>39895.199999999997</v>
      </c>
    </row>
    <row r="455" spans="1:8" s="36" customFormat="1" ht="15" x14ac:dyDescent="0.2">
      <c r="A455" s="52" t="s">
        <v>388</v>
      </c>
      <c r="B455" s="22" t="s">
        <v>620</v>
      </c>
      <c r="C455" s="22" t="s">
        <v>493</v>
      </c>
      <c r="D455" s="22" t="s">
        <v>76</v>
      </c>
      <c r="E455" s="22"/>
      <c r="F455" s="39">
        <f>F456</f>
        <v>39896.199999999997</v>
      </c>
      <c r="G455" s="141">
        <f t="shared" si="17"/>
        <v>-1</v>
      </c>
      <c r="H455" s="39">
        <f>H456</f>
        <v>39895.199999999997</v>
      </c>
    </row>
    <row r="456" spans="1:8" s="36" customFormat="1" ht="15" x14ac:dyDescent="0.2">
      <c r="A456" s="126" t="s">
        <v>104</v>
      </c>
      <c r="B456" s="127" t="s">
        <v>620</v>
      </c>
      <c r="C456" s="127" t="s">
        <v>493</v>
      </c>
      <c r="D456" s="127" t="s">
        <v>76</v>
      </c>
      <c r="E456" s="127" t="s">
        <v>410</v>
      </c>
      <c r="F456" s="128">
        <f>F457</f>
        <v>39896.199999999997</v>
      </c>
      <c r="G456" s="141">
        <f t="shared" si="17"/>
        <v>-1</v>
      </c>
      <c r="H456" s="128">
        <f>H457</f>
        <v>39895.199999999997</v>
      </c>
    </row>
    <row r="457" spans="1:8" s="36" customFormat="1" ht="15" x14ac:dyDescent="0.2">
      <c r="A457" s="126" t="s">
        <v>105</v>
      </c>
      <c r="B457" s="127" t="s">
        <v>620</v>
      </c>
      <c r="C457" s="127" t="s">
        <v>493</v>
      </c>
      <c r="D457" s="127" t="s">
        <v>76</v>
      </c>
      <c r="E457" s="127" t="s">
        <v>428</v>
      </c>
      <c r="F457" s="128">
        <v>39896.199999999997</v>
      </c>
      <c r="G457" s="141">
        <f t="shared" si="17"/>
        <v>-1</v>
      </c>
      <c r="H457" s="128">
        <f>39896.2-1</f>
        <v>39895.199999999997</v>
      </c>
    </row>
    <row r="458" spans="1:8" s="36" customFormat="1" ht="15" x14ac:dyDescent="0.2">
      <c r="A458" s="131" t="s">
        <v>434</v>
      </c>
      <c r="B458" s="132" t="s">
        <v>618</v>
      </c>
      <c r="C458" s="132"/>
      <c r="D458" s="132"/>
      <c r="E458" s="132"/>
      <c r="F458" s="133">
        <f>F459</f>
        <v>12192</v>
      </c>
      <c r="G458" s="141">
        <f t="shared" si="17"/>
        <v>0</v>
      </c>
      <c r="H458" s="133">
        <f>H459</f>
        <v>12192</v>
      </c>
    </row>
    <row r="459" spans="1:8" s="36" customFormat="1" ht="15" x14ac:dyDescent="0.2">
      <c r="A459" s="52" t="s">
        <v>398</v>
      </c>
      <c r="B459" s="22" t="s">
        <v>618</v>
      </c>
      <c r="C459" s="22" t="s">
        <v>493</v>
      </c>
      <c r="D459" s="22"/>
      <c r="E459" s="22"/>
      <c r="F459" s="39">
        <f>F460</f>
        <v>12192</v>
      </c>
      <c r="G459" s="141">
        <f t="shared" si="17"/>
        <v>0</v>
      </c>
      <c r="H459" s="39">
        <f>H460</f>
        <v>12192</v>
      </c>
    </row>
    <row r="460" spans="1:8" s="36" customFormat="1" ht="15" x14ac:dyDescent="0.2">
      <c r="A460" s="52" t="s">
        <v>388</v>
      </c>
      <c r="B460" s="22" t="s">
        <v>618</v>
      </c>
      <c r="C460" s="22" t="s">
        <v>493</v>
      </c>
      <c r="D460" s="22" t="s">
        <v>76</v>
      </c>
      <c r="E460" s="22"/>
      <c r="F460" s="39">
        <f>F461</f>
        <v>12192</v>
      </c>
      <c r="G460" s="141">
        <f t="shared" si="17"/>
        <v>0</v>
      </c>
      <c r="H460" s="39">
        <f>H461</f>
        <v>12192</v>
      </c>
    </row>
    <row r="461" spans="1:8" s="36" customFormat="1" ht="15" x14ac:dyDescent="0.2">
      <c r="A461" s="126" t="s">
        <v>104</v>
      </c>
      <c r="B461" s="127" t="s">
        <v>618</v>
      </c>
      <c r="C461" s="127" t="s">
        <v>493</v>
      </c>
      <c r="D461" s="127" t="s">
        <v>76</v>
      </c>
      <c r="E461" s="127" t="s">
        <v>410</v>
      </c>
      <c r="F461" s="128">
        <f>F462</f>
        <v>12192</v>
      </c>
      <c r="G461" s="141">
        <f t="shared" si="17"/>
        <v>0</v>
      </c>
      <c r="H461" s="128">
        <f>H462</f>
        <v>12192</v>
      </c>
    </row>
    <row r="462" spans="1:8" s="36" customFormat="1" ht="15" x14ac:dyDescent="0.2">
      <c r="A462" s="126" t="s">
        <v>105</v>
      </c>
      <c r="B462" s="127" t="s">
        <v>618</v>
      </c>
      <c r="C462" s="127" t="s">
        <v>493</v>
      </c>
      <c r="D462" s="127" t="s">
        <v>76</v>
      </c>
      <c r="E462" s="127" t="s">
        <v>428</v>
      </c>
      <c r="F462" s="128">
        <v>12192</v>
      </c>
      <c r="G462" s="141">
        <f t="shared" si="17"/>
        <v>0</v>
      </c>
      <c r="H462" s="128">
        <v>12192</v>
      </c>
    </row>
    <row r="463" spans="1:8" s="36" customFormat="1" ht="24" x14ac:dyDescent="0.2">
      <c r="A463" s="131" t="s">
        <v>28</v>
      </c>
      <c r="B463" s="132" t="s">
        <v>268</v>
      </c>
      <c r="C463" s="132"/>
      <c r="D463" s="132"/>
      <c r="E463" s="132"/>
      <c r="F463" s="143">
        <f>F464</f>
        <v>38369</v>
      </c>
      <c r="G463" s="141">
        <f t="shared" si="17"/>
        <v>0</v>
      </c>
      <c r="H463" s="143">
        <f>H464</f>
        <v>38369</v>
      </c>
    </row>
    <row r="464" spans="1:8" s="36" customFormat="1" ht="15" x14ac:dyDescent="0.2">
      <c r="A464" s="52" t="s">
        <v>398</v>
      </c>
      <c r="B464" s="22" t="s">
        <v>268</v>
      </c>
      <c r="C464" s="22" t="s">
        <v>493</v>
      </c>
      <c r="D464" s="22"/>
      <c r="E464" s="22"/>
      <c r="F464" s="39">
        <f>F465</f>
        <v>38369</v>
      </c>
      <c r="G464" s="141">
        <f t="shared" ref="G464:G492" si="26">H464-F464</f>
        <v>0</v>
      </c>
      <c r="H464" s="39">
        <f>H465</f>
        <v>38369</v>
      </c>
    </row>
    <row r="465" spans="1:8" s="36" customFormat="1" ht="15" x14ac:dyDescent="0.2">
      <c r="A465" s="52" t="s">
        <v>388</v>
      </c>
      <c r="B465" s="22" t="s">
        <v>268</v>
      </c>
      <c r="C465" s="22" t="s">
        <v>493</v>
      </c>
      <c r="D465" s="22" t="s">
        <v>76</v>
      </c>
      <c r="E465" s="22"/>
      <c r="F465" s="39">
        <f>F466</f>
        <v>38369</v>
      </c>
      <c r="G465" s="141">
        <f t="shared" si="26"/>
        <v>0</v>
      </c>
      <c r="H465" s="39">
        <f>H466</f>
        <v>38369</v>
      </c>
    </row>
    <row r="466" spans="1:8" s="36" customFormat="1" ht="15" x14ac:dyDescent="0.2">
      <c r="A466" s="126" t="s">
        <v>104</v>
      </c>
      <c r="B466" s="127" t="s">
        <v>268</v>
      </c>
      <c r="C466" s="127" t="s">
        <v>493</v>
      </c>
      <c r="D466" s="127" t="s">
        <v>76</v>
      </c>
      <c r="E466" s="127" t="s">
        <v>410</v>
      </c>
      <c r="F466" s="142">
        <f>F467</f>
        <v>38369</v>
      </c>
      <c r="G466" s="141">
        <f t="shared" si="26"/>
        <v>0</v>
      </c>
      <c r="H466" s="142">
        <f>H467</f>
        <v>38369</v>
      </c>
    </row>
    <row r="467" spans="1:8" s="36" customFormat="1" ht="15" x14ac:dyDescent="0.2">
      <c r="A467" s="126" t="s">
        <v>105</v>
      </c>
      <c r="B467" s="127" t="s">
        <v>268</v>
      </c>
      <c r="C467" s="127" t="s">
        <v>493</v>
      </c>
      <c r="D467" s="127" t="s">
        <v>76</v>
      </c>
      <c r="E467" s="127" t="s">
        <v>428</v>
      </c>
      <c r="F467" s="142">
        <v>38369</v>
      </c>
      <c r="G467" s="141">
        <f t="shared" si="26"/>
        <v>0</v>
      </c>
      <c r="H467" s="142">
        <v>38369</v>
      </c>
    </row>
    <row r="468" spans="1:8" s="36" customFormat="1" ht="15" x14ac:dyDescent="0.2">
      <c r="A468" s="70" t="s">
        <v>752</v>
      </c>
      <c r="B468" s="22" t="s">
        <v>754</v>
      </c>
      <c r="C468" s="22"/>
      <c r="D468" s="22"/>
      <c r="E468" s="22"/>
      <c r="F468" s="142"/>
      <c r="G468" s="141"/>
      <c r="H468" s="141">
        <f>H469</f>
        <v>69.892470000000003</v>
      </c>
    </row>
    <row r="469" spans="1:8" s="36" customFormat="1" ht="15" x14ac:dyDescent="0.2">
      <c r="A469" s="52" t="s">
        <v>398</v>
      </c>
      <c r="B469" s="22" t="s">
        <v>754</v>
      </c>
      <c r="C469" s="22" t="s">
        <v>493</v>
      </c>
      <c r="D469" s="22"/>
      <c r="E469" s="22"/>
      <c r="F469" s="142"/>
      <c r="G469" s="141"/>
      <c r="H469" s="141">
        <f>H470</f>
        <v>69.892470000000003</v>
      </c>
    </row>
    <row r="470" spans="1:8" s="36" customFormat="1" ht="15" x14ac:dyDescent="0.2">
      <c r="A470" s="52" t="s">
        <v>388</v>
      </c>
      <c r="B470" s="22" t="s">
        <v>754</v>
      </c>
      <c r="C470" s="22" t="s">
        <v>493</v>
      </c>
      <c r="D470" s="22" t="s">
        <v>76</v>
      </c>
      <c r="E470" s="22"/>
      <c r="F470" s="142"/>
      <c r="G470" s="141"/>
      <c r="H470" s="141">
        <f>H471</f>
        <v>69.892470000000003</v>
      </c>
    </row>
    <row r="471" spans="1:8" s="36" customFormat="1" ht="15" x14ac:dyDescent="0.2">
      <c r="A471" s="73" t="s">
        <v>104</v>
      </c>
      <c r="B471" s="29" t="s">
        <v>754</v>
      </c>
      <c r="C471" s="29" t="s">
        <v>493</v>
      </c>
      <c r="D471" s="29" t="s">
        <v>76</v>
      </c>
      <c r="E471" s="29" t="s">
        <v>410</v>
      </c>
      <c r="F471" s="142"/>
      <c r="G471" s="141"/>
      <c r="H471" s="142">
        <f>H472</f>
        <v>69.892470000000003</v>
      </c>
    </row>
    <row r="472" spans="1:8" s="36" customFormat="1" ht="15" x14ac:dyDescent="0.2">
      <c r="A472" s="73" t="s">
        <v>105</v>
      </c>
      <c r="B472" s="29" t="s">
        <v>754</v>
      </c>
      <c r="C472" s="29" t="s">
        <v>493</v>
      </c>
      <c r="D472" s="29" t="s">
        <v>76</v>
      </c>
      <c r="E472" s="29" t="s">
        <v>428</v>
      </c>
      <c r="F472" s="142"/>
      <c r="G472" s="141"/>
      <c r="H472" s="142">
        <v>69.892470000000003</v>
      </c>
    </row>
    <row r="473" spans="1:8" s="36" customFormat="1" ht="15" x14ac:dyDescent="0.2">
      <c r="A473" s="70" t="s">
        <v>755</v>
      </c>
      <c r="B473" s="22" t="s">
        <v>756</v>
      </c>
      <c r="C473" s="22"/>
      <c r="D473" s="22"/>
      <c r="E473" s="22"/>
      <c r="F473" s="142"/>
      <c r="G473" s="141"/>
      <c r="H473" s="141">
        <f>H474</f>
        <v>1</v>
      </c>
    </row>
    <row r="474" spans="1:8" s="36" customFormat="1" ht="15" x14ac:dyDescent="0.2">
      <c r="A474" s="52" t="s">
        <v>398</v>
      </c>
      <c r="B474" s="22" t="s">
        <v>756</v>
      </c>
      <c r="C474" s="22" t="s">
        <v>493</v>
      </c>
      <c r="D474" s="22"/>
      <c r="E474" s="23"/>
      <c r="F474" s="142"/>
      <c r="G474" s="141"/>
      <c r="H474" s="141">
        <f>H475</f>
        <v>1</v>
      </c>
    </row>
    <row r="475" spans="1:8" s="36" customFormat="1" ht="15" x14ac:dyDescent="0.2">
      <c r="A475" s="52" t="s">
        <v>388</v>
      </c>
      <c r="B475" s="22" t="s">
        <v>756</v>
      </c>
      <c r="C475" s="22" t="s">
        <v>493</v>
      </c>
      <c r="D475" s="22" t="s">
        <v>76</v>
      </c>
      <c r="E475" s="23"/>
      <c r="F475" s="142"/>
      <c r="G475" s="141"/>
      <c r="H475" s="141">
        <f>H476</f>
        <v>1</v>
      </c>
    </row>
    <row r="476" spans="1:8" s="36" customFormat="1" ht="15" x14ac:dyDescent="0.2">
      <c r="A476" s="73" t="s">
        <v>104</v>
      </c>
      <c r="B476" s="29" t="s">
        <v>756</v>
      </c>
      <c r="C476" s="29" t="s">
        <v>493</v>
      </c>
      <c r="D476" s="29" t="s">
        <v>76</v>
      </c>
      <c r="E476" s="29" t="s">
        <v>410</v>
      </c>
      <c r="F476" s="142"/>
      <c r="G476" s="141"/>
      <c r="H476" s="142">
        <f>H477</f>
        <v>1</v>
      </c>
    </row>
    <row r="477" spans="1:8" s="36" customFormat="1" ht="15" x14ac:dyDescent="0.2">
      <c r="A477" s="73" t="s">
        <v>105</v>
      </c>
      <c r="B477" s="29" t="s">
        <v>756</v>
      </c>
      <c r="C477" s="29" t="s">
        <v>493</v>
      </c>
      <c r="D477" s="29" t="s">
        <v>76</v>
      </c>
      <c r="E477" s="29" t="s">
        <v>428</v>
      </c>
      <c r="F477" s="142"/>
      <c r="G477" s="141"/>
      <c r="H477" s="142">
        <v>1</v>
      </c>
    </row>
    <row r="478" spans="1:8" s="36" customFormat="1" ht="27" x14ac:dyDescent="0.2">
      <c r="A478" s="130" t="s">
        <v>270</v>
      </c>
      <c r="B478" s="121" t="s">
        <v>272</v>
      </c>
      <c r="C478" s="121"/>
      <c r="D478" s="121"/>
      <c r="E478" s="121"/>
      <c r="F478" s="122">
        <f>F479</f>
        <v>4025</v>
      </c>
      <c r="G478" s="141">
        <f t="shared" si="26"/>
        <v>0</v>
      </c>
      <c r="H478" s="122">
        <f>H479</f>
        <v>4025</v>
      </c>
    </row>
    <row r="479" spans="1:8" s="36" customFormat="1" ht="24" x14ac:dyDescent="0.2">
      <c r="A479" s="117" t="s">
        <v>271</v>
      </c>
      <c r="B479" s="118" t="s">
        <v>272</v>
      </c>
      <c r="C479" s="118"/>
      <c r="D479" s="118"/>
      <c r="E479" s="118"/>
      <c r="F479" s="119">
        <f>F480</f>
        <v>4025</v>
      </c>
      <c r="G479" s="141">
        <f t="shared" si="26"/>
        <v>0</v>
      </c>
      <c r="H479" s="119">
        <f>H480</f>
        <v>4025</v>
      </c>
    </row>
    <row r="480" spans="1:8" s="36" customFormat="1" ht="24" x14ac:dyDescent="0.2">
      <c r="A480" s="131" t="s">
        <v>412</v>
      </c>
      <c r="B480" s="146" t="s">
        <v>272</v>
      </c>
      <c r="C480" s="132"/>
      <c r="D480" s="132"/>
      <c r="E480" s="132"/>
      <c r="F480" s="151">
        <f>F481+F486</f>
        <v>4025</v>
      </c>
      <c r="G480" s="141">
        <f t="shared" si="26"/>
        <v>0</v>
      </c>
      <c r="H480" s="151">
        <f>H481+H486</f>
        <v>4025</v>
      </c>
    </row>
    <row r="481" spans="1:8" s="36" customFormat="1" ht="15" x14ac:dyDescent="0.2">
      <c r="A481" s="134" t="s">
        <v>394</v>
      </c>
      <c r="B481" s="118" t="s">
        <v>72</v>
      </c>
      <c r="C481" s="118"/>
      <c r="D481" s="118"/>
      <c r="E481" s="118"/>
      <c r="F481" s="119">
        <f>F482</f>
        <v>3750</v>
      </c>
      <c r="G481" s="141">
        <f t="shared" si="26"/>
        <v>0</v>
      </c>
      <c r="H481" s="119">
        <f>H482</f>
        <v>3750</v>
      </c>
    </row>
    <row r="482" spans="1:8" s="36" customFormat="1" ht="15" x14ac:dyDescent="0.2">
      <c r="A482" s="52" t="s">
        <v>398</v>
      </c>
      <c r="B482" s="118" t="s">
        <v>72</v>
      </c>
      <c r="C482" s="118" t="s">
        <v>493</v>
      </c>
      <c r="D482" s="118"/>
      <c r="E482" s="118"/>
      <c r="F482" s="119">
        <f>F483</f>
        <v>3750</v>
      </c>
      <c r="G482" s="141">
        <f t="shared" si="26"/>
        <v>0</v>
      </c>
      <c r="H482" s="119">
        <f>H483</f>
        <v>3750</v>
      </c>
    </row>
    <row r="483" spans="1:8" s="36" customFormat="1" ht="15" x14ac:dyDescent="0.2">
      <c r="A483" s="52" t="s">
        <v>472</v>
      </c>
      <c r="B483" s="118" t="s">
        <v>72</v>
      </c>
      <c r="C483" s="118" t="s">
        <v>493</v>
      </c>
      <c r="D483" s="118" t="s">
        <v>78</v>
      </c>
      <c r="E483" s="118"/>
      <c r="F483" s="119">
        <f>F484</f>
        <v>3750</v>
      </c>
      <c r="G483" s="141">
        <f t="shared" si="26"/>
        <v>0</v>
      </c>
      <c r="H483" s="119">
        <f>H484</f>
        <v>3750</v>
      </c>
    </row>
    <row r="484" spans="1:8" s="36" customFormat="1" ht="36" x14ac:dyDescent="0.2">
      <c r="A484" s="126" t="s">
        <v>79</v>
      </c>
      <c r="B484" s="127" t="s">
        <v>72</v>
      </c>
      <c r="C484" s="127" t="s">
        <v>493</v>
      </c>
      <c r="D484" s="127" t="s">
        <v>78</v>
      </c>
      <c r="E484" s="127" t="s">
        <v>80</v>
      </c>
      <c r="F484" s="128">
        <f>F485</f>
        <v>3750</v>
      </c>
      <c r="G484" s="141">
        <f t="shared" si="26"/>
        <v>0</v>
      </c>
      <c r="H484" s="128">
        <f>H485</f>
        <v>3750</v>
      </c>
    </row>
    <row r="485" spans="1:8" s="36" customFormat="1" ht="15" x14ac:dyDescent="0.2">
      <c r="A485" s="126" t="s">
        <v>81</v>
      </c>
      <c r="B485" s="127" t="s">
        <v>72</v>
      </c>
      <c r="C485" s="127" t="s">
        <v>493</v>
      </c>
      <c r="D485" s="127" t="s">
        <v>78</v>
      </c>
      <c r="E485" s="127" t="s">
        <v>82</v>
      </c>
      <c r="F485" s="128">
        <f>2870+20+860</f>
        <v>3750</v>
      </c>
      <c r="G485" s="141">
        <f t="shared" si="26"/>
        <v>0</v>
      </c>
      <c r="H485" s="128">
        <f>2870+20+860</f>
        <v>3750</v>
      </c>
    </row>
    <row r="486" spans="1:8" s="36" customFormat="1" ht="15" x14ac:dyDescent="0.2">
      <c r="A486" s="117" t="s">
        <v>83</v>
      </c>
      <c r="B486" s="118" t="s">
        <v>73</v>
      </c>
      <c r="C486" s="118"/>
      <c r="D486" s="118"/>
      <c r="E486" s="118"/>
      <c r="F486" s="119">
        <f>F487</f>
        <v>275</v>
      </c>
      <c r="G486" s="141">
        <f t="shared" si="26"/>
        <v>0</v>
      </c>
      <c r="H486" s="119">
        <f>H487</f>
        <v>275</v>
      </c>
    </row>
    <row r="487" spans="1:8" s="36" customFormat="1" ht="15" x14ac:dyDescent="0.2">
      <c r="A487" s="52" t="s">
        <v>398</v>
      </c>
      <c r="B487" s="118" t="s">
        <v>73</v>
      </c>
      <c r="C487" s="118" t="s">
        <v>493</v>
      </c>
      <c r="D487" s="118"/>
      <c r="E487" s="118"/>
      <c r="F487" s="119">
        <f>F488</f>
        <v>275</v>
      </c>
      <c r="G487" s="141">
        <f t="shared" si="26"/>
        <v>0</v>
      </c>
      <c r="H487" s="119">
        <f>H488</f>
        <v>275</v>
      </c>
    </row>
    <row r="488" spans="1:8" s="36" customFormat="1" ht="15" x14ac:dyDescent="0.2">
      <c r="A488" s="52" t="s">
        <v>472</v>
      </c>
      <c r="B488" s="118" t="s">
        <v>73</v>
      </c>
      <c r="C488" s="118" t="s">
        <v>493</v>
      </c>
      <c r="D488" s="118" t="s">
        <v>78</v>
      </c>
      <c r="E488" s="118"/>
      <c r="F488" s="119">
        <f>F489+F491</f>
        <v>275</v>
      </c>
      <c r="G488" s="141">
        <f t="shared" si="26"/>
        <v>0</v>
      </c>
      <c r="H488" s="119">
        <f>H489+H491</f>
        <v>275</v>
      </c>
    </row>
    <row r="489" spans="1:8" s="36" customFormat="1" ht="15" x14ac:dyDescent="0.2">
      <c r="A489" s="126" t="s">
        <v>303</v>
      </c>
      <c r="B489" s="127" t="s">
        <v>73</v>
      </c>
      <c r="C489" s="127" t="s">
        <v>493</v>
      </c>
      <c r="D489" s="127" t="s">
        <v>78</v>
      </c>
      <c r="E489" s="127" t="s">
        <v>84</v>
      </c>
      <c r="F489" s="128">
        <f>F490</f>
        <v>235</v>
      </c>
      <c r="G489" s="141">
        <f t="shared" si="26"/>
        <v>0</v>
      </c>
      <c r="H489" s="128">
        <f>H490</f>
        <v>235</v>
      </c>
    </row>
    <row r="490" spans="1:8" s="36" customFormat="1" ht="15" x14ac:dyDescent="0.2">
      <c r="A490" s="126" t="s">
        <v>85</v>
      </c>
      <c r="B490" s="127" t="s">
        <v>73</v>
      </c>
      <c r="C490" s="127" t="s">
        <v>493</v>
      </c>
      <c r="D490" s="127" t="s">
        <v>78</v>
      </c>
      <c r="E490" s="127" t="s">
        <v>86</v>
      </c>
      <c r="F490" s="128">
        <f>85+100+50</f>
        <v>235</v>
      </c>
      <c r="G490" s="141">
        <f t="shared" si="26"/>
        <v>0</v>
      </c>
      <c r="H490" s="128">
        <f>85+100+50</f>
        <v>235</v>
      </c>
    </row>
    <row r="491" spans="1:8" s="36" customFormat="1" ht="15" x14ac:dyDescent="0.2">
      <c r="A491" s="126" t="s">
        <v>87</v>
      </c>
      <c r="B491" s="127" t="s">
        <v>73</v>
      </c>
      <c r="C491" s="127" t="s">
        <v>493</v>
      </c>
      <c r="D491" s="127" t="s">
        <v>78</v>
      </c>
      <c r="E491" s="127" t="s">
        <v>88</v>
      </c>
      <c r="F491" s="128">
        <f>F492</f>
        <v>40</v>
      </c>
      <c r="G491" s="141">
        <f t="shared" si="26"/>
        <v>0</v>
      </c>
      <c r="H491" s="128">
        <f>H492</f>
        <v>40</v>
      </c>
    </row>
    <row r="492" spans="1:8" s="36" customFormat="1" ht="15" x14ac:dyDescent="0.2">
      <c r="A492" s="126" t="s">
        <v>519</v>
      </c>
      <c r="B492" s="127" t="s">
        <v>73</v>
      </c>
      <c r="C492" s="127" t="s">
        <v>493</v>
      </c>
      <c r="D492" s="127" t="s">
        <v>78</v>
      </c>
      <c r="E492" s="127" t="s">
        <v>89</v>
      </c>
      <c r="F492" s="128">
        <v>40</v>
      </c>
      <c r="G492" s="141">
        <f t="shared" si="26"/>
        <v>0</v>
      </c>
      <c r="H492" s="128">
        <v>40</v>
      </c>
    </row>
    <row r="493" spans="1:8" s="36" customFormat="1" ht="40.5" x14ac:dyDescent="0.2">
      <c r="A493" s="202" t="s">
        <v>713</v>
      </c>
      <c r="B493" s="203" t="s">
        <v>244</v>
      </c>
      <c r="C493" s="203"/>
      <c r="D493" s="203"/>
      <c r="E493" s="203"/>
      <c r="F493" s="208" t="e">
        <f>F494+F510+F516+F529+F537+F553+F558</f>
        <v>#REF!</v>
      </c>
      <c r="G493" s="207" t="e">
        <f>H493-F493</f>
        <v>#REF!</v>
      </c>
      <c r="H493" s="208">
        <f>H494+H510+H516+H529+H537+H553+H558</f>
        <v>308497.00300000003</v>
      </c>
    </row>
    <row r="494" spans="1:8" s="36" customFormat="1" ht="15" x14ac:dyDescent="0.2">
      <c r="A494" s="131" t="s">
        <v>59</v>
      </c>
      <c r="B494" s="118" t="s">
        <v>246</v>
      </c>
      <c r="C494" s="118"/>
      <c r="D494" s="118"/>
      <c r="E494" s="118"/>
      <c r="F494" s="119">
        <f>F495+F500+F505</f>
        <v>9500</v>
      </c>
      <c r="G494" s="141">
        <f>H494-F494</f>
        <v>1000</v>
      </c>
      <c r="H494" s="119">
        <f>H495+H500+H505</f>
        <v>10500</v>
      </c>
    </row>
    <row r="495" spans="1:8" s="36" customFormat="1" ht="15" x14ac:dyDescent="0.2">
      <c r="A495" s="117" t="s">
        <v>764</v>
      </c>
      <c r="B495" s="132" t="s">
        <v>668</v>
      </c>
      <c r="C495" s="132"/>
      <c r="D495" s="132"/>
      <c r="E495" s="132"/>
      <c r="F495" s="143">
        <f>F496</f>
        <v>5000</v>
      </c>
      <c r="G495" s="141">
        <f t="shared" ref="G495:G555" si="27">H495-F495</f>
        <v>0</v>
      </c>
      <c r="H495" s="143">
        <f>H496</f>
        <v>5000</v>
      </c>
    </row>
    <row r="496" spans="1:8" s="36" customFormat="1" ht="15" x14ac:dyDescent="0.2">
      <c r="A496" s="52" t="s">
        <v>377</v>
      </c>
      <c r="B496" s="22" t="s">
        <v>668</v>
      </c>
      <c r="C496" s="22" t="s">
        <v>435</v>
      </c>
      <c r="D496" s="22"/>
      <c r="E496" s="22"/>
      <c r="F496" s="88">
        <f t="shared" ref="F496:H496" si="28">F497</f>
        <v>5000</v>
      </c>
      <c r="G496" s="141">
        <f t="shared" si="27"/>
        <v>0</v>
      </c>
      <c r="H496" s="88">
        <f t="shared" si="28"/>
        <v>5000</v>
      </c>
    </row>
    <row r="497" spans="1:8" s="36" customFormat="1" ht="15" x14ac:dyDescent="0.2">
      <c r="A497" s="52" t="s">
        <v>378</v>
      </c>
      <c r="B497" s="22" t="s">
        <v>668</v>
      </c>
      <c r="C497" s="22" t="s">
        <v>435</v>
      </c>
      <c r="D497" s="22" t="s">
        <v>76</v>
      </c>
      <c r="E497" s="22"/>
      <c r="F497" s="88">
        <f>F498</f>
        <v>5000</v>
      </c>
      <c r="G497" s="141">
        <f t="shared" si="27"/>
        <v>0</v>
      </c>
      <c r="H497" s="88">
        <f>H498</f>
        <v>5000</v>
      </c>
    </row>
    <row r="498" spans="1:8" s="36" customFormat="1" ht="15" x14ac:dyDescent="0.2">
      <c r="A498" s="126" t="s">
        <v>303</v>
      </c>
      <c r="B498" s="127" t="s">
        <v>668</v>
      </c>
      <c r="C498" s="127" t="s">
        <v>435</v>
      </c>
      <c r="D498" s="127" t="s">
        <v>76</v>
      </c>
      <c r="E498" s="127" t="s">
        <v>84</v>
      </c>
      <c r="F498" s="142">
        <f>F499</f>
        <v>5000</v>
      </c>
      <c r="G498" s="141">
        <f t="shared" si="27"/>
        <v>0</v>
      </c>
      <c r="H498" s="142">
        <f>H499</f>
        <v>5000</v>
      </c>
    </row>
    <row r="499" spans="1:8" s="36" customFormat="1" ht="15" x14ac:dyDescent="0.2">
      <c r="A499" s="126" t="s">
        <v>85</v>
      </c>
      <c r="B499" s="127" t="s">
        <v>668</v>
      </c>
      <c r="C499" s="127" t="s">
        <v>435</v>
      </c>
      <c r="D499" s="127" t="s">
        <v>76</v>
      </c>
      <c r="E499" s="127" t="s">
        <v>86</v>
      </c>
      <c r="F499" s="142">
        <v>5000</v>
      </c>
      <c r="G499" s="141">
        <f t="shared" si="27"/>
        <v>0</v>
      </c>
      <c r="H499" s="142">
        <v>5000</v>
      </c>
    </row>
    <row r="500" spans="1:8" s="36" customFormat="1" ht="15" x14ac:dyDescent="0.2">
      <c r="A500" s="117" t="s">
        <v>669</v>
      </c>
      <c r="B500" s="132" t="s">
        <v>670</v>
      </c>
      <c r="C500" s="132"/>
      <c r="D500" s="132"/>
      <c r="E500" s="132"/>
      <c r="F500" s="143">
        <f>F501</f>
        <v>500</v>
      </c>
      <c r="G500" s="141">
        <f t="shared" si="27"/>
        <v>1000</v>
      </c>
      <c r="H500" s="143">
        <f>H501</f>
        <v>1500</v>
      </c>
    </row>
    <row r="501" spans="1:8" s="36" customFormat="1" ht="15" x14ac:dyDescent="0.2">
      <c r="A501" s="52" t="s">
        <v>377</v>
      </c>
      <c r="B501" s="22" t="s">
        <v>670</v>
      </c>
      <c r="C501" s="22" t="s">
        <v>435</v>
      </c>
      <c r="D501" s="22"/>
      <c r="E501" s="22"/>
      <c r="F501" s="88">
        <f>F502</f>
        <v>500</v>
      </c>
      <c r="G501" s="141">
        <f t="shared" si="27"/>
        <v>1000</v>
      </c>
      <c r="H501" s="88">
        <f>H502</f>
        <v>1500</v>
      </c>
    </row>
    <row r="502" spans="1:8" s="36" customFormat="1" ht="15" x14ac:dyDescent="0.2">
      <c r="A502" s="52" t="s">
        <v>378</v>
      </c>
      <c r="B502" s="22" t="s">
        <v>670</v>
      </c>
      <c r="C502" s="22" t="s">
        <v>435</v>
      </c>
      <c r="D502" s="22" t="s">
        <v>76</v>
      </c>
      <c r="E502" s="22"/>
      <c r="F502" s="88">
        <f>F503</f>
        <v>500</v>
      </c>
      <c r="G502" s="141">
        <f t="shared" si="27"/>
        <v>1000</v>
      </c>
      <c r="H502" s="88">
        <f>H503</f>
        <v>1500</v>
      </c>
    </row>
    <row r="503" spans="1:8" s="36" customFormat="1" ht="15" x14ac:dyDescent="0.2">
      <c r="A503" s="126" t="s">
        <v>303</v>
      </c>
      <c r="B503" s="127" t="s">
        <v>670</v>
      </c>
      <c r="C503" s="127" t="s">
        <v>435</v>
      </c>
      <c r="D503" s="127" t="s">
        <v>76</v>
      </c>
      <c r="E503" s="127" t="s">
        <v>84</v>
      </c>
      <c r="F503" s="142">
        <f>F504</f>
        <v>500</v>
      </c>
      <c r="G503" s="141">
        <f t="shared" si="27"/>
        <v>1000</v>
      </c>
      <c r="H503" s="142">
        <f>H504</f>
        <v>1500</v>
      </c>
    </row>
    <row r="504" spans="1:8" s="36" customFormat="1" ht="13.5" customHeight="1" x14ac:dyDescent="0.2">
      <c r="A504" s="126" t="s">
        <v>85</v>
      </c>
      <c r="B504" s="127" t="s">
        <v>670</v>
      </c>
      <c r="C504" s="127" t="s">
        <v>435</v>
      </c>
      <c r="D504" s="127" t="s">
        <v>76</v>
      </c>
      <c r="E504" s="127" t="s">
        <v>86</v>
      </c>
      <c r="F504" s="142">
        <v>500</v>
      </c>
      <c r="G504" s="141">
        <f t="shared" si="27"/>
        <v>1000</v>
      </c>
      <c r="H504" s="142">
        <f>500+1000</f>
        <v>1500</v>
      </c>
    </row>
    <row r="505" spans="1:8" s="36" customFormat="1" ht="15" customHeight="1" x14ac:dyDescent="0.2">
      <c r="A505" s="117" t="s">
        <v>247</v>
      </c>
      <c r="B505" s="132" t="s">
        <v>671</v>
      </c>
      <c r="C505" s="132"/>
      <c r="D505" s="132"/>
      <c r="E505" s="132"/>
      <c r="F505" s="143">
        <f>F506</f>
        <v>4000</v>
      </c>
      <c r="G505" s="141">
        <f t="shared" si="27"/>
        <v>0</v>
      </c>
      <c r="H505" s="143">
        <f>H506</f>
        <v>4000</v>
      </c>
    </row>
    <row r="506" spans="1:8" s="36" customFormat="1" ht="14.25" customHeight="1" x14ac:dyDescent="0.2">
      <c r="A506" s="52" t="s">
        <v>377</v>
      </c>
      <c r="B506" s="22" t="s">
        <v>671</v>
      </c>
      <c r="C506" s="22" t="s">
        <v>435</v>
      </c>
      <c r="D506" s="22"/>
      <c r="E506" s="22"/>
      <c r="F506" s="88">
        <f>F507</f>
        <v>4000</v>
      </c>
      <c r="G506" s="141">
        <f t="shared" si="27"/>
        <v>0</v>
      </c>
      <c r="H506" s="88">
        <f>H507</f>
        <v>4000</v>
      </c>
    </row>
    <row r="507" spans="1:8" s="36" customFormat="1" ht="14.25" customHeight="1" x14ac:dyDescent="0.2">
      <c r="A507" s="52" t="s">
        <v>378</v>
      </c>
      <c r="B507" s="22" t="s">
        <v>671</v>
      </c>
      <c r="C507" s="22" t="s">
        <v>435</v>
      </c>
      <c r="D507" s="22" t="s">
        <v>76</v>
      </c>
      <c r="E507" s="22"/>
      <c r="F507" s="88">
        <f>F508</f>
        <v>4000</v>
      </c>
      <c r="G507" s="141">
        <f t="shared" si="27"/>
        <v>0</v>
      </c>
      <c r="H507" s="88">
        <f>H508</f>
        <v>4000</v>
      </c>
    </row>
    <row r="508" spans="1:8" s="36" customFormat="1" ht="15" x14ac:dyDescent="0.2">
      <c r="A508" s="126" t="s">
        <v>303</v>
      </c>
      <c r="B508" s="127" t="s">
        <v>671</v>
      </c>
      <c r="C508" s="127" t="s">
        <v>435</v>
      </c>
      <c r="D508" s="127" t="s">
        <v>76</v>
      </c>
      <c r="E508" s="127" t="s">
        <v>84</v>
      </c>
      <c r="F508" s="142">
        <f>F509</f>
        <v>4000</v>
      </c>
      <c r="G508" s="141">
        <f t="shared" si="27"/>
        <v>0</v>
      </c>
      <c r="H508" s="142">
        <f>H509</f>
        <v>4000</v>
      </c>
    </row>
    <row r="509" spans="1:8" s="36" customFormat="1" ht="15" x14ac:dyDescent="0.2">
      <c r="A509" s="126" t="s">
        <v>85</v>
      </c>
      <c r="B509" s="127" t="s">
        <v>671</v>
      </c>
      <c r="C509" s="127" t="s">
        <v>435</v>
      </c>
      <c r="D509" s="127" t="s">
        <v>76</v>
      </c>
      <c r="E509" s="127" t="s">
        <v>86</v>
      </c>
      <c r="F509" s="142">
        <v>4000</v>
      </c>
      <c r="G509" s="141">
        <f t="shared" si="27"/>
        <v>0</v>
      </c>
      <c r="H509" s="142">
        <v>4000</v>
      </c>
    </row>
    <row r="510" spans="1:8" s="36" customFormat="1" ht="15" x14ac:dyDescent="0.2">
      <c r="A510" s="131" t="s">
        <v>665</v>
      </c>
      <c r="B510" s="132" t="s">
        <v>245</v>
      </c>
      <c r="C510" s="132"/>
      <c r="D510" s="132"/>
      <c r="E510" s="132"/>
      <c r="F510" s="133">
        <f>F511</f>
        <v>5000</v>
      </c>
      <c r="G510" s="141">
        <f t="shared" si="27"/>
        <v>0</v>
      </c>
      <c r="H510" s="133">
        <f>H511</f>
        <v>5000</v>
      </c>
    </row>
    <row r="511" spans="1:8" s="36" customFormat="1" ht="15" x14ac:dyDescent="0.2">
      <c r="A511" s="198" t="s">
        <v>666</v>
      </c>
      <c r="B511" s="197" t="s">
        <v>667</v>
      </c>
      <c r="C511" s="118"/>
      <c r="D511" s="118"/>
      <c r="E511" s="118"/>
      <c r="F511" s="119">
        <f>F512</f>
        <v>5000</v>
      </c>
      <c r="G511" s="141">
        <f t="shared" si="27"/>
        <v>0</v>
      </c>
      <c r="H511" s="119">
        <f>H512</f>
        <v>5000</v>
      </c>
    </row>
    <row r="512" spans="1:8" s="36" customFormat="1" ht="15" x14ac:dyDescent="0.2">
      <c r="A512" s="52" t="s">
        <v>365</v>
      </c>
      <c r="B512" s="197" t="s">
        <v>667</v>
      </c>
      <c r="C512" s="22" t="s">
        <v>78</v>
      </c>
      <c r="D512" s="22"/>
      <c r="E512" s="29"/>
      <c r="F512" s="39">
        <f>F513</f>
        <v>5000</v>
      </c>
      <c r="G512" s="141">
        <f t="shared" si="27"/>
        <v>0</v>
      </c>
      <c r="H512" s="39">
        <f>H513</f>
        <v>5000</v>
      </c>
    </row>
    <row r="513" spans="1:8" s="36" customFormat="1" ht="15" x14ac:dyDescent="0.2">
      <c r="A513" s="52" t="s">
        <v>407</v>
      </c>
      <c r="B513" s="197" t="s">
        <v>667</v>
      </c>
      <c r="C513" s="22" t="s">
        <v>78</v>
      </c>
      <c r="D513" s="22" t="s">
        <v>494</v>
      </c>
      <c r="E513" s="29"/>
      <c r="F513" s="39">
        <f>F514</f>
        <v>5000</v>
      </c>
      <c r="G513" s="141">
        <f t="shared" si="27"/>
        <v>0</v>
      </c>
      <c r="H513" s="39">
        <f>H514</f>
        <v>5000</v>
      </c>
    </row>
    <row r="514" spans="1:8" s="36" customFormat="1" ht="15" x14ac:dyDescent="0.2">
      <c r="A514" s="126" t="s">
        <v>303</v>
      </c>
      <c r="B514" s="127" t="s">
        <v>667</v>
      </c>
      <c r="C514" s="127" t="s">
        <v>78</v>
      </c>
      <c r="D514" s="127" t="s">
        <v>494</v>
      </c>
      <c r="E514" s="127" t="s">
        <v>84</v>
      </c>
      <c r="F514" s="128">
        <f>F515</f>
        <v>5000</v>
      </c>
      <c r="G514" s="141">
        <f t="shared" si="27"/>
        <v>0</v>
      </c>
      <c r="H514" s="128">
        <f>H515</f>
        <v>5000</v>
      </c>
    </row>
    <row r="515" spans="1:8" s="36" customFormat="1" ht="15" x14ac:dyDescent="0.2">
      <c r="A515" s="126" t="s">
        <v>85</v>
      </c>
      <c r="B515" s="127" t="s">
        <v>667</v>
      </c>
      <c r="C515" s="127" t="s">
        <v>78</v>
      </c>
      <c r="D515" s="127" t="s">
        <v>494</v>
      </c>
      <c r="E515" s="127" t="s">
        <v>86</v>
      </c>
      <c r="F515" s="128">
        <v>5000</v>
      </c>
      <c r="G515" s="141">
        <f t="shared" si="27"/>
        <v>0</v>
      </c>
      <c r="H515" s="128">
        <v>5000</v>
      </c>
    </row>
    <row r="516" spans="1:8" s="36" customFormat="1" ht="24" x14ac:dyDescent="0.2">
      <c r="A516" s="131" t="s">
        <v>126</v>
      </c>
      <c r="B516" s="132" t="s">
        <v>249</v>
      </c>
      <c r="C516" s="132"/>
      <c r="D516" s="132"/>
      <c r="E516" s="132"/>
      <c r="F516" s="133" t="e">
        <f>F517+#REF!+F524</f>
        <v>#REF!</v>
      </c>
      <c r="G516" s="141" t="e">
        <f t="shared" si="27"/>
        <v>#REF!</v>
      </c>
      <c r="H516" s="133">
        <f>H517+H524</f>
        <v>16100</v>
      </c>
    </row>
    <row r="517" spans="1:8" s="36" customFormat="1" ht="15" x14ac:dyDescent="0.2">
      <c r="A517" s="117" t="s">
        <v>672</v>
      </c>
      <c r="B517" s="118" t="s">
        <v>673</v>
      </c>
      <c r="C517" s="118"/>
      <c r="D517" s="118"/>
      <c r="E517" s="127"/>
      <c r="F517" s="141">
        <f>F518</f>
        <v>14100</v>
      </c>
      <c r="G517" s="141">
        <f t="shared" si="27"/>
        <v>0</v>
      </c>
      <c r="H517" s="141">
        <f>H518</f>
        <v>14100</v>
      </c>
    </row>
    <row r="518" spans="1:8" s="36" customFormat="1" ht="15" x14ac:dyDescent="0.2">
      <c r="A518" s="52" t="s">
        <v>377</v>
      </c>
      <c r="B518" s="118" t="s">
        <v>673</v>
      </c>
      <c r="C518" s="22" t="s">
        <v>435</v>
      </c>
      <c r="D518" s="29"/>
      <c r="E518" s="29"/>
      <c r="F518" s="88">
        <f>F519</f>
        <v>14100</v>
      </c>
      <c r="G518" s="141">
        <f t="shared" si="27"/>
        <v>0</v>
      </c>
      <c r="H518" s="88">
        <f>H519</f>
        <v>14100</v>
      </c>
    </row>
    <row r="519" spans="1:8" s="36" customFormat="1" ht="15" x14ac:dyDescent="0.2">
      <c r="A519" s="52" t="s">
        <v>379</v>
      </c>
      <c r="B519" s="118" t="s">
        <v>673</v>
      </c>
      <c r="C519" s="22" t="s">
        <v>435</v>
      </c>
      <c r="D519" s="22" t="s">
        <v>496</v>
      </c>
      <c r="E519" s="29"/>
      <c r="F519" s="88">
        <f>F522</f>
        <v>14100</v>
      </c>
      <c r="G519" s="141">
        <f t="shared" si="27"/>
        <v>0</v>
      </c>
      <c r="H519" s="88">
        <f>H520+H522</f>
        <v>14100</v>
      </c>
    </row>
    <row r="520" spans="1:8" s="36" customFormat="1" ht="15" x14ac:dyDescent="0.2">
      <c r="A520" s="126" t="s">
        <v>303</v>
      </c>
      <c r="B520" s="127" t="s">
        <v>673</v>
      </c>
      <c r="C520" s="145" t="s">
        <v>435</v>
      </c>
      <c r="D520" s="145" t="s">
        <v>496</v>
      </c>
      <c r="E520" s="127" t="s">
        <v>84</v>
      </c>
      <c r="F520" s="88"/>
      <c r="G520" s="141"/>
      <c r="H520" s="89">
        <f>H521</f>
        <v>3760</v>
      </c>
    </row>
    <row r="521" spans="1:8" s="36" customFormat="1" ht="15" x14ac:dyDescent="0.2">
      <c r="A521" s="126" t="s">
        <v>85</v>
      </c>
      <c r="B521" s="127" t="s">
        <v>673</v>
      </c>
      <c r="C521" s="127" t="s">
        <v>435</v>
      </c>
      <c r="D521" s="127" t="s">
        <v>496</v>
      </c>
      <c r="E521" s="127" t="s">
        <v>86</v>
      </c>
      <c r="F521" s="88"/>
      <c r="G521" s="141"/>
      <c r="H521" s="89">
        <v>3760</v>
      </c>
    </row>
    <row r="522" spans="1:8" s="36" customFormat="1" ht="24" x14ac:dyDescent="0.2">
      <c r="A522" s="126" t="s">
        <v>436</v>
      </c>
      <c r="B522" s="127" t="s">
        <v>673</v>
      </c>
      <c r="C522" s="145" t="s">
        <v>435</v>
      </c>
      <c r="D522" s="145" t="s">
        <v>496</v>
      </c>
      <c r="E522" s="127" t="s">
        <v>437</v>
      </c>
      <c r="F522" s="142">
        <f>F523</f>
        <v>14100</v>
      </c>
      <c r="G522" s="141">
        <f t="shared" si="27"/>
        <v>-3760</v>
      </c>
      <c r="H522" s="142">
        <f>H523</f>
        <v>10340</v>
      </c>
    </row>
    <row r="523" spans="1:8" s="36" customFormat="1" ht="15" x14ac:dyDescent="0.2">
      <c r="A523" s="126" t="s">
        <v>438</v>
      </c>
      <c r="B523" s="127" t="s">
        <v>673</v>
      </c>
      <c r="C523" s="127" t="s">
        <v>435</v>
      </c>
      <c r="D523" s="127" t="s">
        <v>496</v>
      </c>
      <c r="E523" s="127" t="s">
        <v>439</v>
      </c>
      <c r="F523" s="142">
        <v>14100</v>
      </c>
      <c r="G523" s="141">
        <f t="shared" si="27"/>
        <v>-3760</v>
      </c>
      <c r="H523" s="142">
        <f>14100-3760</f>
        <v>10340</v>
      </c>
    </row>
    <row r="524" spans="1:8" s="36" customFormat="1" ht="15" x14ac:dyDescent="0.2">
      <c r="A524" s="117" t="s">
        <v>709</v>
      </c>
      <c r="B524" s="118" t="s">
        <v>674</v>
      </c>
      <c r="C524" s="118"/>
      <c r="D524" s="118"/>
      <c r="E524" s="118"/>
      <c r="F524" s="141">
        <f>F525</f>
        <v>1000</v>
      </c>
      <c r="G524" s="141">
        <f t="shared" si="27"/>
        <v>1000</v>
      </c>
      <c r="H524" s="141">
        <f>H525</f>
        <v>2000</v>
      </c>
    </row>
    <row r="525" spans="1:8" s="36" customFormat="1" ht="15" x14ac:dyDescent="0.2">
      <c r="A525" s="52" t="s">
        <v>377</v>
      </c>
      <c r="B525" s="118" t="s">
        <v>674</v>
      </c>
      <c r="C525" s="22" t="s">
        <v>435</v>
      </c>
      <c r="D525" s="29"/>
      <c r="E525" s="29"/>
      <c r="F525" s="88">
        <f>F526</f>
        <v>1000</v>
      </c>
      <c r="G525" s="141">
        <f t="shared" si="27"/>
        <v>1000</v>
      </c>
      <c r="H525" s="88">
        <f>H526</f>
        <v>2000</v>
      </c>
    </row>
    <row r="526" spans="1:8" s="36" customFormat="1" ht="15" x14ac:dyDescent="0.2">
      <c r="A526" s="52" t="s">
        <v>379</v>
      </c>
      <c r="B526" s="118" t="s">
        <v>674</v>
      </c>
      <c r="C526" s="22" t="s">
        <v>435</v>
      </c>
      <c r="D526" s="22" t="s">
        <v>496</v>
      </c>
      <c r="E526" s="29"/>
      <c r="F526" s="88">
        <f>F527</f>
        <v>1000</v>
      </c>
      <c r="G526" s="141">
        <f t="shared" si="27"/>
        <v>1000</v>
      </c>
      <c r="H526" s="88">
        <f>H527</f>
        <v>2000</v>
      </c>
    </row>
    <row r="527" spans="1:8" s="36" customFormat="1" ht="15" x14ac:dyDescent="0.2">
      <c r="A527" s="126" t="s">
        <v>303</v>
      </c>
      <c r="B527" s="127" t="s">
        <v>674</v>
      </c>
      <c r="C527" s="127" t="s">
        <v>435</v>
      </c>
      <c r="D527" s="127" t="s">
        <v>496</v>
      </c>
      <c r="E527" s="127" t="s">
        <v>84</v>
      </c>
      <c r="F527" s="142">
        <f>F528</f>
        <v>1000</v>
      </c>
      <c r="G527" s="141">
        <f t="shared" si="27"/>
        <v>1000</v>
      </c>
      <c r="H527" s="142">
        <f>H528</f>
        <v>2000</v>
      </c>
    </row>
    <row r="528" spans="1:8" s="36" customFormat="1" ht="15" x14ac:dyDescent="0.2">
      <c r="A528" s="126" t="s">
        <v>85</v>
      </c>
      <c r="B528" s="127" t="s">
        <v>674</v>
      </c>
      <c r="C528" s="127" t="s">
        <v>435</v>
      </c>
      <c r="D528" s="127" t="s">
        <v>496</v>
      </c>
      <c r="E528" s="127" t="s">
        <v>86</v>
      </c>
      <c r="F528" s="142">
        <v>1000</v>
      </c>
      <c r="G528" s="141">
        <f t="shared" si="27"/>
        <v>1000</v>
      </c>
      <c r="H528" s="142">
        <f>1000+1000</f>
        <v>2000</v>
      </c>
    </row>
    <row r="529" spans="1:8" s="36" customFormat="1" ht="24" x14ac:dyDescent="0.2">
      <c r="A529" s="131" t="s">
        <v>663</v>
      </c>
      <c r="B529" s="132" t="s">
        <v>153</v>
      </c>
      <c r="C529" s="132"/>
      <c r="D529" s="132"/>
      <c r="E529" s="132"/>
      <c r="F529" s="133">
        <f>F530</f>
        <v>69030</v>
      </c>
      <c r="G529" s="141">
        <f t="shared" si="27"/>
        <v>-9100</v>
      </c>
      <c r="H529" s="133">
        <f>H530</f>
        <v>59930</v>
      </c>
    </row>
    <row r="530" spans="1:8" s="36" customFormat="1" ht="24" x14ac:dyDescent="0.2">
      <c r="A530" s="117" t="s">
        <v>664</v>
      </c>
      <c r="B530" s="118" t="s">
        <v>675</v>
      </c>
      <c r="C530" s="118"/>
      <c r="D530" s="118"/>
      <c r="E530" s="127"/>
      <c r="F530" s="119">
        <f>F531</f>
        <v>69030</v>
      </c>
      <c r="G530" s="141">
        <f t="shared" si="27"/>
        <v>-9100</v>
      </c>
      <c r="H530" s="119">
        <f>H531</f>
        <v>59930</v>
      </c>
    </row>
    <row r="531" spans="1:8" s="36" customFormat="1" ht="15" x14ac:dyDescent="0.2">
      <c r="A531" s="52" t="s">
        <v>377</v>
      </c>
      <c r="B531" s="118" t="s">
        <v>675</v>
      </c>
      <c r="C531" s="22" t="s">
        <v>435</v>
      </c>
      <c r="D531" s="29"/>
      <c r="E531" s="127"/>
      <c r="F531" s="119">
        <f>F532</f>
        <v>69030</v>
      </c>
      <c r="G531" s="141">
        <f t="shared" si="27"/>
        <v>-9100</v>
      </c>
      <c r="H531" s="119">
        <f>H532</f>
        <v>59930</v>
      </c>
    </row>
    <row r="532" spans="1:8" s="36" customFormat="1" ht="15" x14ac:dyDescent="0.2">
      <c r="A532" s="52" t="s">
        <v>379</v>
      </c>
      <c r="B532" s="118" t="s">
        <v>675</v>
      </c>
      <c r="C532" s="22" t="s">
        <v>435</v>
      </c>
      <c r="D532" s="22" t="s">
        <v>496</v>
      </c>
      <c r="E532" s="127"/>
      <c r="F532" s="119">
        <f>F533+F535</f>
        <v>69030</v>
      </c>
      <c r="G532" s="141">
        <f t="shared" si="27"/>
        <v>-9100</v>
      </c>
      <c r="H532" s="119">
        <f>H533+H535</f>
        <v>59930</v>
      </c>
    </row>
    <row r="533" spans="1:8" s="36" customFormat="1" ht="15" x14ac:dyDescent="0.2">
      <c r="A533" s="126" t="s">
        <v>303</v>
      </c>
      <c r="B533" s="127" t="s">
        <v>675</v>
      </c>
      <c r="C533" s="127" t="s">
        <v>435</v>
      </c>
      <c r="D533" s="127" t="s">
        <v>496</v>
      </c>
      <c r="E533" s="127" t="s">
        <v>84</v>
      </c>
      <c r="F533" s="128">
        <f>F534</f>
        <v>24100</v>
      </c>
      <c r="G533" s="141">
        <f t="shared" si="27"/>
        <v>16200</v>
      </c>
      <c r="H533" s="128">
        <f>H534</f>
        <v>40300</v>
      </c>
    </row>
    <row r="534" spans="1:8" s="36" customFormat="1" ht="15" x14ac:dyDescent="0.2">
      <c r="A534" s="126" t="s">
        <v>85</v>
      </c>
      <c r="B534" s="127" t="s">
        <v>675</v>
      </c>
      <c r="C534" s="127" t="s">
        <v>435</v>
      </c>
      <c r="D534" s="127" t="s">
        <v>496</v>
      </c>
      <c r="E534" s="127" t="s">
        <v>86</v>
      </c>
      <c r="F534" s="128">
        <f>2000+21000+1000+100</f>
        <v>24100</v>
      </c>
      <c r="G534" s="141">
        <f t="shared" si="27"/>
        <v>16200</v>
      </c>
      <c r="H534" s="128">
        <f>2000+21000+1000+100+1000+5500+9700</f>
        <v>40300</v>
      </c>
    </row>
    <row r="535" spans="1:8" s="36" customFormat="1" ht="24" x14ac:dyDescent="0.2">
      <c r="A535" s="126" t="s">
        <v>436</v>
      </c>
      <c r="B535" s="127" t="s">
        <v>675</v>
      </c>
      <c r="C535" s="145" t="s">
        <v>435</v>
      </c>
      <c r="D535" s="145" t="s">
        <v>496</v>
      </c>
      <c r="E535" s="127" t="s">
        <v>437</v>
      </c>
      <c r="F535" s="128">
        <f>F536</f>
        <v>44930</v>
      </c>
      <c r="G535" s="141">
        <f t="shared" si="27"/>
        <v>-25300</v>
      </c>
      <c r="H535" s="128">
        <f>H536</f>
        <v>19630</v>
      </c>
    </row>
    <row r="536" spans="1:8" s="36" customFormat="1" ht="15" x14ac:dyDescent="0.2">
      <c r="A536" s="126" t="s">
        <v>438</v>
      </c>
      <c r="B536" s="127" t="s">
        <v>675</v>
      </c>
      <c r="C536" s="127" t="s">
        <v>435</v>
      </c>
      <c r="D536" s="127" t="s">
        <v>496</v>
      </c>
      <c r="E536" s="127" t="s">
        <v>439</v>
      </c>
      <c r="F536" s="128">
        <v>44930</v>
      </c>
      <c r="G536" s="141">
        <f t="shared" si="27"/>
        <v>-25300</v>
      </c>
      <c r="H536" s="128">
        <f>44930-1000-5500-9700-9100</f>
        <v>19630</v>
      </c>
    </row>
    <row r="537" spans="1:8" s="36" customFormat="1" ht="15" x14ac:dyDescent="0.2">
      <c r="A537" s="131" t="s">
        <v>509</v>
      </c>
      <c r="B537" s="132" t="s">
        <v>510</v>
      </c>
      <c r="C537" s="132"/>
      <c r="D537" s="132"/>
      <c r="E537" s="132"/>
      <c r="F537" s="133">
        <f>F538+F543+F548</f>
        <v>8300</v>
      </c>
      <c r="G537" s="141">
        <f t="shared" si="27"/>
        <v>9100</v>
      </c>
      <c r="H537" s="133">
        <f>H538+H543+H548</f>
        <v>17400</v>
      </c>
    </row>
    <row r="538" spans="1:8" s="36" customFormat="1" ht="24" x14ac:dyDescent="0.2">
      <c r="A538" s="117" t="s">
        <v>676</v>
      </c>
      <c r="B538" s="118" t="s">
        <v>677</v>
      </c>
      <c r="C538" s="118"/>
      <c r="D538" s="118"/>
      <c r="E538" s="118"/>
      <c r="F538" s="119">
        <f>F539</f>
        <v>1000</v>
      </c>
      <c r="G538" s="141">
        <f t="shared" si="27"/>
        <v>0</v>
      </c>
      <c r="H538" s="119">
        <f>H539</f>
        <v>1000</v>
      </c>
    </row>
    <row r="539" spans="1:8" s="36" customFormat="1" ht="15" x14ac:dyDescent="0.2">
      <c r="A539" s="52" t="s">
        <v>377</v>
      </c>
      <c r="B539" s="118" t="s">
        <v>677</v>
      </c>
      <c r="C539" s="22" t="s">
        <v>435</v>
      </c>
      <c r="D539" s="22"/>
      <c r="E539" s="118"/>
      <c r="F539" s="119">
        <f>F540</f>
        <v>1000</v>
      </c>
      <c r="G539" s="141">
        <f t="shared" si="27"/>
        <v>0</v>
      </c>
      <c r="H539" s="119">
        <f>H540</f>
        <v>1000</v>
      </c>
    </row>
    <row r="540" spans="1:8" s="36" customFormat="1" ht="15" x14ac:dyDescent="0.2">
      <c r="A540" s="52" t="s">
        <v>378</v>
      </c>
      <c r="B540" s="118" t="s">
        <v>677</v>
      </c>
      <c r="C540" s="22" t="s">
        <v>435</v>
      </c>
      <c r="D540" s="22" t="s">
        <v>76</v>
      </c>
      <c r="E540" s="118"/>
      <c r="F540" s="119">
        <f>F541</f>
        <v>1000</v>
      </c>
      <c r="G540" s="141">
        <f t="shared" si="27"/>
        <v>0</v>
      </c>
      <c r="H540" s="119">
        <f>H541</f>
        <v>1000</v>
      </c>
    </row>
    <row r="541" spans="1:8" s="36" customFormat="1" ht="15" x14ac:dyDescent="0.2">
      <c r="A541" s="126" t="s">
        <v>303</v>
      </c>
      <c r="B541" s="127" t="s">
        <v>677</v>
      </c>
      <c r="C541" s="127" t="s">
        <v>435</v>
      </c>
      <c r="D541" s="127" t="s">
        <v>76</v>
      </c>
      <c r="E541" s="127" t="s">
        <v>84</v>
      </c>
      <c r="F541" s="128">
        <f>F542</f>
        <v>1000</v>
      </c>
      <c r="G541" s="141">
        <f t="shared" si="27"/>
        <v>0</v>
      </c>
      <c r="H541" s="128">
        <f>H542</f>
        <v>1000</v>
      </c>
    </row>
    <row r="542" spans="1:8" s="36" customFormat="1" ht="15" x14ac:dyDescent="0.2">
      <c r="A542" s="126" t="s">
        <v>85</v>
      </c>
      <c r="B542" s="127" t="s">
        <v>677</v>
      </c>
      <c r="C542" s="127" t="s">
        <v>435</v>
      </c>
      <c r="D542" s="127" t="s">
        <v>76</v>
      </c>
      <c r="E542" s="127" t="s">
        <v>86</v>
      </c>
      <c r="F542" s="128">
        <v>1000</v>
      </c>
      <c r="G542" s="141">
        <f t="shared" si="27"/>
        <v>0</v>
      </c>
      <c r="H542" s="128">
        <v>1000</v>
      </c>
    </row>
    <row r="543" spans="1:8" s="36" customFormat="1" ht="24" x14ac:dyDescent="0.2">
      <c r="A543" s="199" t="s">
        <v>511</v>
      </c>
      <c r="B543" s="118" t="s">
        <v>678</v>
      </c>
      <c r="C543" s="118"/>
      <c r="D543" s="118"/>
      <c r="E543" s="118"/>
      <c r="F543" s="119">
        <f>F544</f>
        <v>300</v>
      </c>
      <c r="G543" s="141">
        <f t="shared" si="27"/>
        <v>0</v>
      </c>
      <c r="H543" s="119">
        <f>H544</f>
        <v>300</v>
      </c>
    </row>
    <row r="544" spans="1:8" s="36" customFormat="1" ht="15" x14ac:dyDescent="0.2">
      <c r="A544" s="52" t="s">
        <v>377</v>
      </c>
      <c r="B544" s="118" t="s">
        <v>678</v>
      </c>
      <c r="C544" s="22" t="s">
        <v>435</v>
      </c>
      <c r="D544" s="22"/>
      <c r="E544" s="118"/>
      <c r="F544" s="119">
        <f>F545</f>
        <v>300</v>
      </c>
      <c r="G544" s="141">
        <f t="shared" si="27"/>
        <v>0</v>
      </c>
      <c r="H544" s="119">
        <f>H545</f>
        <v>300</v>
      </c>
    </row>
    <row r="545" spans="1:8" s="36" customFormat="1" ht="15" x14ac:dyDescent="0.2">
      <c r="A545" s="52" t="s">
        <v>378</v>
      </c>
      <c r="B545" s="118" t="s">
        <v>678</v>
      </c>
      <c r="C545" s="22" t="s">
        <v>435</v>
      </c>
      <c r="D545" s="22" t="s">
        <v>76</v>
      </c>
      <c r="E545" s="118"/>
      <c r="F545" s="119">
        <f>F546</f>
        <v>300</v>
      </c>
      <c r="G545" s="141">
        <f t="shared" si="27"/>
        <v>0</v>
      </c>
      <c r="H545" s="119">
        <f>H546</f>
        <v>300</v>
      </c>
    </row>
    <row r="546" spans="1:8" s="36" customFormat="1" ht="15" x14ac:dyDescent="0.2">
      <c r="A546" s="126" t="s">
        <v>303</v>
      </c>
      <c r="B546" s="127" t="s">
        <v>678</v>
      </c>
      <c r="C546" s="127" t="s">
        <v>435</v>
      </c>
      <c r="D546" s="127" t="s">
        <v>76</v>
      </c>
      <c r="E546" s="127" t="s">
        <v>84</v>
      </c>
      <c r="F546" s="128">
        <f>F547</f>
        <v>300</v>
      </c>
      <c r="G546" s="141">
        <f t="shared" si="27"/>
        <v>0</v>
      </c>
      <c r="H546" s="128">
        <f>H547</f>
        <v>300</v>
      </c>
    </row>
    <row r="547" spans="1:8" s="36" customFormat="1" ht="14.25" customHeight="1" x14ac:dyDescent="0.2">
      <c r="A547" s="126" t="s">
        <v>85</v>
      </c>
      <c r="B547" s="127" t="s">
        <v>678</v>
      </c>
      <c r="C547" s="127" t="s">
        <v>435</v>
      </c>
      <c r="D547" s="127" t="s">
        <v>76</v>
      </c>
      <c r="E547" s="127" t="s">
        <v>86</v>
      </c>
      <c r="F547" s="128">
        <v>300</v>
      </c>
      <c r="G547" s="141">
        <f t="shared" si="27"/>
        <v>0</v>
      </c>
      <c r="H547" s="128">
        <v>300</v>
      </c>
    </row>
    <row r="548" spans="1:8" s="36" customFormat="1" ht="15" x14ac:dyDescent="0.2">
      <c r="A548" s="148" t="s">
        <v>248</v>
      </c>
      <c r="B548" s="197" t="s">
        <v>679</v>
      </c>
      <c r="C548" s="118"/>
      <c r="D548" s="118"/>
      <c r="E548" s="118"/>
      <c r="F548" s="119">
        <f>F549</f>
        <v>7000</v>
      </c>
      <c r="G548" s="141">
        <f t="shared" si="27"/>
        <v>9100</v>
      </c>
      <c r="H548" s="119">
        <f>H549</f>
        <v>16100</v>
      </c>
    </row>
    <row r="549" spans="1:8" s="36" customFormat="1" ht="15" x14ac:dyDescent="0.2">
      <c r="A549" s="52" t="s">
        <v>377</v>
      </c>
      <c r="B549" s="197" t="s">
        <v>679</v>
      </c>
      <c r="C549" s="22" t="s">
        <v>435</v>
      </c>
      <c r="D549" s="22"/>
      <c r="E549" s="118"/>
      <c r="F549" s="119">
        <f>F550</f>
        <v>7000</v>
      </c>
      <c r="G549" s="141">
        <f t="shared" si="27"/>
        <v>9100</v>
      </c>
      <c r="H549" s="119">
        <f>H550</f>
        <v>16100</v>
      </c>
    </row>
    <row r="550" spans="1:8" s="36" customFormat="1" ht="15" x14ac:dyDescent="0.2">
      <c r="A550" s="52" t="s">
        <v>378</v>
      </c>
      <c r="B550" s="197" t="s">
        <v>679</v>
      </c>
      <c r="C550" s="22" t="s">
        <v>435</v>
      </c>
      <c r="D550" s="22" t="s">
        <v>76</v>
      </c>
      <c r="E550" s="118"/>
      <c r="F550" s="119">
        <f>F551</f>
        <v>7000</v>
      </c>
      <c r="G550" s="141">
        <f t="shared" si="27"/>
        <v>9100</v>
      </c>
      <c r="H550" s="119">
        <f>H551</f>
        <v>16100</v>
      </c>
    </row>
    <row r="551" spans="1:8" s="36" customFormat="1" ht="15" x14ac:dyDescent="0.2">
      <c r="A551" s="126" t="s">
        <v>303</v>
      </c>
      <c r="B551" s="127" t="s">
        <v>679</v>
      </c>
      <c r="C551" s="127" t="s">
        <v>435</v>
      </c>
      <c r="D551" s="127" t="s">
        <v>76</v>
      </c>
      <c r="E551" s="127" t="s">
        <v>84</v>
      </c>
      <c r="F551" s="128">
        <f>F552</f>
        <v>7000</v>
      </c>
      <c r="G551" s="141">
        <f t="shared" si="27"/>
        <v>9100</v>
      </c>
      <c r="H551" s="128">
        <f>H552</f>
        <v>16100</v>
      </c>
    </row>
    <row r="552" spans="1:8" s="36" customFormat="1" ht="15" x14ac:dyDescent="0.2">
      <c r="A552" s="126" t="s">
        <v>85</v>
      </c>
      <c r="B552" s="127" t="s">
        <v>679</v>
      </c>
      <c r="C552" s="127" t="s">
        <v>435</v>
      </c>
      <c r="D552" s="127" t="s">
        <v>76</v>
      </c>
      <c r="E552" s="127" t="s">
        <v>86</v>
      </c>
      <c r="F552" s="128">
        <v>7000</v>
      </c>
      <c r="G552" s="141">
        <f t="shared" si="27"/>
        <v>9100</v>
      </c>
      <c r="H552" s="128">
        <f>7000+9100</f>
        <v>16100</v>
      </c>
    </row>
    <row r="553" spans="1:8" s="36" customFormat="1" ht="15" x14ac:dyDescent="0.2">
      <c r="A553" s="131" t="s">
        <v>154</v>
      </c>
      <c r="B553" s="132" t="s">
        <v>680</v>
      </c>
      <c r="C553" s="132"/>
      <c r="D553" s="132"/>
      <c r="E553" s="132"/>
      <c r="F553" s="133">
        <f>F554</f>
        <v>1200</v>
      </c>
      <c r="G553" s="141">
        <f t="shared" si="27"/>
        <v>0</v>
      </c>
      <c r="H553" s="133">
        <f>H554</f>
        <v>1200</v>
      </c>
    </row>
    <row r="554" spans="1:8" s="36" customFormat="1" ht="15" x14ac:dyDescent="0.2">
      <c r="A554" s="52" t="s">
        <v>377</v>
      </c>
      <c r="B554" s="118" t="s">
        <v>680</v>
      </c>
      <c r="C554" s="22" t="s">
        <v>435</v>
      </c>
      <c r="D554" s="29"/>
      <c r="E554" s="132"/>
      <c r="F554" s="119">
        <f>F555</f>
        <v>1200</v>
      </c>
      <c r="G554" s="141">
        <f t="shared" si="27"/>
        <v>0</v>
      </c>
      <c r="H554" s="119">
        <f>H555</f>
        <v>1200</v>
      </c>
    </row>
    <row r="555" spans="1:8" s="36" customFormat="1" ht="15" x14ac:dyDescent="0.2">
      <c r="A555" s="52" t="s">
        <v>379</v>
      </c>
      <c r="B555" s="118" t="s">
        <v>680</v>
      </c>
      <c r="C555" s="22" t="s">
        <v>435</v>
      </c>
      <c r="D555" s="22" t="s">
        <v>496</v>
      </c>
      <c r="E555" s="132"/>
      <c r="F555" s="119">
        <f>F556</f>
        <v>1200</v>
      </c>
      <c r="G555" s="141">
        <f t="shared" si="27"/>
        <v>0</v>
      </c>
      <c r="H555" s="119">
        <f>H556</f>
        <v>1200</v>
      </c>
    </row>
    <row r="556" spans="1:8" s="36" customFormat="1" ht="15" x14ac:dyDescent="0.2">
      <c r="A556" s="126" t="s">
        <v>303</v>
      </c>
      <c r="B556" s="127" t="s">
        <v>680</v>
      </c>
      <c r="C556" s="127" t="s">
        <v>435</v>
      </c>
      <c r="D556" s="127" t="s">
        <v>496</v>
      </c>
      <c r="E556" s="127" t="s">
        <v>84</v>
      </c>
      <c r="F556" s="128">
        <f>F557</f>
        <v>1200</v>
      </c>
      <c r="G556" s="141">
        <f t="shared" ref="G556:G612" si="29">H556-F556</f>
        <v>0</v>
      </c>
      <c r="H556" s="128">
        <f>H557</f>
        <v>1200</v>
      </c>
    </row>
    <row r="557" spans="1:8" s="36" customFormat="1" ht="15" x14ac:dyDescent="0.2">
      <c r="A557" s="126" t="s">
        <v>85</v>
      </c>
      <c r="B557" s="127" t="s">
        <v>680</v>
      </c>
      <c r="C557" s="127" t="s">
        <v>435</v>
      </c>
      <c r="D557" s="127" t="s">
        <v>496</v>
      </c>
      <c r="E557" s="127" t="s">
        <v>86</v>
      </c>
      <c r="F557" s="128">
        <v>1200</v>
      </c>
      <c r="G557" s="141">
        <f t="shared" si="29"/>
        <v>0</v>
      </c>
      <c r="H557" s="128">
        <v>1200</v>
      </c>
    </row>
    <row r="558" spans="1:8" s="36" customFormat="1" ht="15" x14ac:dyDescent="0.2">
      <c r="A558" s="131" t="s">
        <v>152</v>
      </c>
      <c r="B558" s="132" t="s">
        <v>127</v>
      </c>
      <c r="C558" s="132"/>
      <c r="D558" s="132"/>
      <c r="E558" s="132"/>
      <c r="F558" s="133">
        <f>F559+F564+F569+F579+F584+F589+F594+F599</f>
        <v>196158.2</v>
      </c>
      <c r="G558" s="141">
        <f t="shared" si="29"/>
        <v>2208.8029999999853</v>
      </c>
      <c r="H558" s="133">
        <f>H559+H564+H569+H579+H584+H589+H594+H599</f>
        <v>198367.003</v>
      </c>
    </row>
    <row r="559" spans="1:8" s="36" customFormat="1" ht="24" x14ac:dyDescent="0.2">
      <c r="A559" s="117" t="s">
        <v>454</v>
      </c>
      <c r="B559" s="118" t="s">
        <v>512</v>
      </c>
      <c r="C559" s="118"/>
      <c r="D559" s="118"/>
      <c r="E559" s="118"/>
      <c r="F559" s="119">
        <f>F560</f>
        <v>25495</v>
      </c>
      <c r="G559" s="141">
        <f t="shared" si="29"/>
        <v>0</v>
      </c>
      <c r="H559" s="119">
        <f>H560</f>
        <v>25495</v>
      </c>
    </row>
    <row r="560" spans="1:8" s="36" customFormat="1" ht="15" x14ac:dyDescent="0.2">
      <c r="A560" s="52" t="s">
        <v>377</v>
      </c>
      <c r="B560" s="118" t="s">
        <v>512</v>
      </c>
      <c r="C560" s="22" t="s">
        <v>435</v>
      </c>
      <c r="D560" s="22"/>
      <c r="E560" s="132"/>
      <c r="F560" s="119">
        <f>F561</f>
        <v>25495</v>
      </c>
      <c r="G560" s="141">
        <f t="shared" si="29"/>
        <v>0</v>
      </c>
      <c r="H560" s="119">
        <f>H561</f>
        <v>25495</v>
      </c>
    </row>
    <row r="561" spans="1:8" s="36" customFormat="1" ht="15" x14ac:dyDescent="0.2">
      <c r="A561" s="52" t="s">
        <v>378</v>
      </c>
      <c r="B561" s="118" t="s">
        <v>512</v>
      </c>
      <c r="C561" s="22" t="s">
        <v>435</v>
      </c>
      <c r="D561" s="22" t="s">
        <v>76</v>
      </c>
      <c r="E561" s="132"/>
      <c r="F561" s="119">
        <f>F562</f>
        <v>25495</v>
      </c>
      <c r="G561" s="141">
        <f t="shared" si="29"/>
        <v>0</v>
      </c>
      <c r="H561" s="119">
        <f>H562</f>
        <v>25495</v>
      </c>
    </row>
    <row r="562" spans="1:8" s="36" customFormat="1" ht="23.25" customHeight="1" x14ac:dyDescent="0.2">
      <c r="A562" s="126" t="s">
        <v>104</v>
      </c>
      <c r="B562" s="127" t="s">
        <v>512</v>
      </c>
      <c r="C562" s="127" t="s">
        <v>435</v>
      </c>
      <c r="D562" s="127" t="s">
        <v>76</v>
      </c>
      <c r="E562" s="127" t="s">
        <v>410</v>
      </c>
      <c r="F562" s="128">
        <f>F563</f>
        <v>25495</v>
      </c>
      <c r="G562" s="141">
        <f t="shared" si="29"/>
        <v>0</v>
      </c>
      <c r="H562" s="128">
        <f>H563</f>
        <v>25495</v>
      </c>
    </row>
    <row r="563" spans="1:8" s="36" customFormat="1" ht="24" x14ac:dyDescent="0.2">
      <c r="A563" s="126" t="s">
        <v>140</v>
      </c>
      <c r="B563" s="127" t="s">
        <v>512</v>
      </c>
      <c r="C563" s="127" t="s">
        <v>435</v>
      </c>
      <c r="D563" s="127" t="s">
        <v>76</v>
      </c>
      <c r="E563" s="127" t="s">
        <v>467</v>
      </c>
      <c r="F563" s="128">
        <v>25495</v>
      </c>
      <c r="G563" s="141">
        <f t="shared" si="29"/>
        <v>0</v>
      </c>
      <c r="H563" s="128">
        <v>25495</v>
      </c>
    </row>
    <row r="564" spans="1:8" s="36" customFormat="1" ht="15" x14ac:dyDescent="0.2">
      <c r="A564" s="117" t="s">
        <v>60</v>
      </c>
      <c r="B564" s="118" t="s">
        <v>681</v>
      </c>
      <c r="C564" s="118"/>
      <c r="D564" s="118"/>
      <c r="E564" s="127"/>
      <c r="F564" s="119">
        <f>F565</f>
        <v>22385</v>
      </c>
      <c r="G564" s="141">
        <f t="shared" si="29"/>
        <v>0</v>
      </c>
      <c r="H564" s="119">
        <f>H565</f>
        <v>22385</v>
      </c>
    </row>
    <row r="565" spans="1:8" s="36" customFormat="1" ht="15" x14ac:dyDescent="0.2">
      <c r="A565" s="52" t="s">
        <v>377</v>
      </c>
      <c r="B565" s="118" t="s">
        <v>681</v>
      </c>
      <c r="C565" s="22" t="s">
        <v>435</v>
      </c>
      <c r="D565" s="22"/>
      <c r="E565" s="127"/>
      <c r="F565" s="119">
        <f>F566</f>
        <v>22385</v>
      </c>
      <c r="G565" s="141">
        <f t="shared" si="29"/>
        <v>0</v>
      </c>
      <c r="H565" s="119">
        <f>H566</f>
        <v>22385</v>
      </c>
    </row>
    <row r="566" spans="1:8" s="36" customFormat="1" ht="15" x14ac:dyDescent="0.2">
      <c r="A566" s="52" t="s">
        <v>381</v>
      </c>
      <c r="B566" s="118" t="s">
        <v>681</v>
      </c>
      <c r="C566" s="22" t="s">
        <v>435</v>
      </c>
      <c r="D566" s="22" t="s">
        <v>488</v>
      </c>
      <c r="E566" s="127"/>
      <c r="F566" s="119">
        <f>F567</f>
        <v>22385</v>
      </c>
      <c r="G566" s="141">
        <f t="shared" si="29"/>
        <v>0</v>
      </c>
      <c r="H566" s="119">
        <f>H567</f>
        <v>22385</v>
      </c>
    </row>
    <row r="567" spans="1:8" s="36" customFormat="1" ht="15" x14ac:dyDescent="0.2">
      <c r="A567" s="126" t="s">
        <v>104</v>
      </c>
      <c r="B567" s="127" t="s">
        <v>681</v>
      </c>
      <c r="C567" s="127" t="s">
        <v>435</v>
      </c>
      <c r="D567" s="127" t="s">
        <v>488</v>
      </c>
      <c r="E567" s="127" t="s">
        <v>410</v>
      </c>
      <c r="F567" s="128">
        <f>F568</f>
        <v>22385</v>
      </c>
      <c r="G567" s="141">
        <f t="shared" si="29"/>
        <v>0</v>
      </c>
      <c r="H567" s="128">
        <f>H568</f>
        <v>22385</v>
      </c>
    </row>
    <row r="568" spans="1:8" s="36" customFormat="1" ht="15" x14ac:dyDescent="0.2">
      <c r="A568" s="126" t="s">
        <v>105</v>
      </c>
      <c r="B568" s="127" t="s">
        <v>681</v>
      </c>
      <c r="C568" s="127" t="s">
        <v>435</v>
      </c>
      <c r="D568" s="127" t="s">
        <v>488</v>
      </c>
      <c r="E568" s="127" t="s">
        <v>428</v>
      </c>
      <c r="F568" s="128">
        <v>22385</v>
      </c>
      <c r="G568" s="141">
        <f t="shared" si="29"/>
        <v>0</v>
      </c>
      <c r="H568" s="128">
        <v>22385</v>
      </c>
    </row>
    <row r="569" spans="1:8" s="36" customFormat="1" ht="15" x14ac:dyDescent="0.2">
      <c r="A569" s="148" t="s">
        <v>61</v>
      </c>
      <c r="B569" s="149" t="s">
        <v>682</v>
      </c>
      <c r="C569" s="118"/>
      <c r="D569" s="118"/>
      <c r="E569" s="118"/>
      <c r="F569" s="119">
        <f>F570</f>
        <v>6928.2</v>
      </c>
      <c r="G569" s="141">
        <f t="shared" si="29"/>
        <v>2208.8030000000008</v>
      </c>
      <c r="H569" s="119">
        <f>H570</f>
        <v>9137.0030000000006</v>
      </c>
    </row>
    <row r="570" spans="1:8" s="36" customFormat="1" ht="15" x14ac:dyDescent="0.2">
      <c r="A570" s="150" t="s">
        <v>490</v>
      </c>
      <c r="B570" s="146" t="s">
        <v>682</v>
      </c>
      <c r="C570" s="146"/>
      <c r="D570" s="146"/>
      <c r="E570" s="146"/>
      <c r="F570" s="151">
        <f>F571</f>
        <v>6928.2</v>
      </c>
      <c r="G570" s="141">
        <f t="shared" si="29"/>
        <v>2208.8030000000008</v>
      </c>
      <c r="H570" s="151">
        <f>H571</f>
        <v>9137.0030000000006</v>
      </c>
    </row>
    <row r="571" spans="1:8" s="36" customFormat="1" ht="15" x14ac:dyDescent="0.2">
      <c r="A571" s="52" t="s">
        <v>377</v>
      </c>
      <c r="B571" s="118" t="s">
        <v>682</v>
      </c>
      <c r="C571" s="22" t="s">
        <v>435</v>
      </c>
      <c r="D571" s="22"/>
      <c r="E571" s="146"/>
      <c r="F571" s="119">
        <f>F572</f>
        <v>6928.2</v>
      </c>
      <c r="G571" s="141">
        <f t="shared" si="29"/>
        <v>2208.8030000000008</v>
      </c>
      <c r="H571" s="119">
        <f>H572</f>
        <v>9137.0030000000006</v>
      </c>
    </row>
    <row r="572" spans="1:8" s="36" customFormat="1" ht="15" x14ac:dyDescent="0.2">
      <c r="A572" s="52" t="s">
        <v>382</v>
      </c>
      <c r="B572" s="118" t="s">
        <v>682</v>
      </c>
      <c r="C572" s="22" t="s">
        <v>435</v>
      </c>
      <c r="D572" s="22" t="s">
        <v>435</v>
      </c>
      <c r="E572" s="146"/>
      <c r="F572" s="119">
        <f>F573+F575+F577</f>
        <v>6928.2</v>
      </c>
      <c r="G572" s="141">
        <f t="shared" si="29"/>
        <v>2208.8030000000008</v>
      </c>
      <c r="H572" s="119">
        <f>H573+H575+H577</f>
        <v>9137.0030000000006</v>
      </c>
    </row>
    <row r="573" spans="1:8" s="36" customFormat="1" ht="36" x14ac:dyDescent="0.2">
      <c r="A573" s="126" t="s">
        <v>79</v>
      </c>
      <c r="B573" s="127" t="s">
        <v>682</v>
      </c>
      <c r="C573" s="127" t="s">
        <v>435</v>
      </c>
      <c r="D573" s="127" t="s">
        <v>435</v>
      </c>
      <c r="E573" s="127" t="s">
        <v>80</v>
      </c>
      <c r="F573" s="128">
        <f>F574</f>
        <v>5126</v>
      </c>
      <c r="G573" s="141">
        <f t="shared" si="29"/>
        <v>1500.4064500000004</v>
      </c>
      <c r="H573" s="128">
        <f>H574</f>
        <v>6626.4064500000004</v>
      </c>
    </row>
    <row r="574" spans="1:8" s="36" customFormat="1" ht="15" x14ac:dyDescent="0.2">
      <c r="A574" s="126" t="s">
        <v>491</v>
      </c>
      <c r="B574" s="127" t="s">
        <v>682</v>
      </c>
      <c r="C574" s="127" t="s">
        <v>435</v>
      </c>
      <c r="D574" s="127" t="s">
        <v>435</v>
      </c>
      <c r="E574" s="127" t="s">
        <v>492</v>
      </c>
      <c r="F574" s="128">
        <v>5126</v>
      </c>
      <c r="G574" s="141">
        <f t="shared" si="29"/>
        <v>1500.4064500000004</v>
      </c>
      <c r="H574" s="128">
        <f>5126+1500.40645</f>
        <v>6626.4064500000004</v>
      </c>
    </row>
    <row r="575" spans="1:8" s="36" customFormat="1" ht="15" x14ac:dyDescent="0.2">
      <c r="A575" s="126" t="s">
        <v>303</v>
      </c>
      <c r="B575" s="127" t="s">
        <v>682</v>
      </c>
      <c r="C575" s="127" t="s">
        <v>435</v>
      </c>
      <c r="D575" s="127" t="s">
        <v>435</v>
      </c>
      <c r="E575" s="127" t="s">
        <v>84</v>
      </c>
      <c r="F575" s="128">
        <f>F576</f>
        <v>1273.2</v>
      </c>
      <c r="G575" s="141">
        <f t="shared" si="29"/>
        <v>700.09655000000021</v>
      </c>
      <c r="H575" s="128">
        <f>H576</f>
        <v>1973.2965500000003</v>
      </c>
    </row>
    <row r="576" spans="1:8" s="36" customFormat="1" ht="15" x14ac:dyDescent="0.2">
      <c r="A576" s="126" t="s">
        <v>85</v>
      </c>
      <c r="B576" s="127" t="s">
        <v>682</v>
      </c>
      <c r="C576" s="127" t="s">
        <v>435</v>
      </c>
      <c r="D576" s="127" t="s">
        <v>435</v>
      </c>
      <c r="E576" s="127" t="s">
        <v>86</v>
      </c>
      <c r="F576" s="128">
        <v>1273.2</v>
      </c>
      <c r="G576" s="141">
        <f t="shared" si="29"/>
        <v>700.09655000000021</v>
      </c>
      <c r="H576" s="128">
        <f>78.7+69+120+194.5+20+3+80+30+30+648+708.39655-8.3</f>
        <v>1973.2965500000003</v>
      </c>
    </row>
    <row r="577" spans="1:8" s="36" customFormat="1" ht="15" x14ac:dyDescent="0.2">
      <c r="A577" s="126" t="s">
        <v>87</v>
      </c>
      <c r="B577" s="127" t="s">
        <v>682</v>
      </c>
      <c r="C577" s="127" t="s">
        <v>435</v>
      </c>
      <c r="D577" s="127" t="s">
        <v>435</v>
      </c>
      <c r="E577" s="127" t="s">
        <v>88</v>
      </c>
      <c r="F577" s="128">
        <f>F578</f>
        <v>529</v>
      </c>
      <c r="G577" s="141">
        <f t="shared" si="29"/>
        <v>8.2999999999999545</v>
      </c>
      <c r="H577" s="128">
        <f>H578</f>
        <v>537.29999999999995</v>
      </c>
    </row>
    <row r="578" spans="1:8" s="36" customFormat="1" ht="15" x14ac:dyDescent="0.2">
      <c r="A578" s="126" t="s">
        <v>519</v>
      </c>
      <c r="B578" s="127" t="s">
        <v>682</v>
      </c>
      <c r="C578" s="127" t="s">
        <v>435</v>
      </c>
      <c r="D578" s="127" t="s">
        <v>435</v>
      </c>
      <c r="E578" s="127" t="s">
        <v>89</v>
      </c>
      <c r="F578" s="128">
        <v>529</v>
      </c>
      <c r="G578" s="141">
        <f t="shared" si="29"/>
        <v>8.2999999999999545</v>
      </c>
      <c r="H578" s="128">
        <f>520+9+8.3</f>
        <v>537.29999999999995</v>
      </c>
    </row>
    <row r="579" spans="1:8" s="36" customFormat="1" ht="24" x14ac:dyDescent="0.2">
      <c r="A579" s="117" t="s">
        <v>160</v>
      </c>
      <c r="B579" s="118" t="s">
        <v>683</v>
      </c>
      <c r="C579" s="118"/>
      <c r="D579" s="118"/>
      <c r="E579" s="118"/>
      <c r="F579" s="141">
        <f>F580</f>
        <v>2500</v>
      </c>
      <c r="G579" s="141">
        <f t="shared" si="29"/>
        <v>0</v>
      </c>
      <c r="H579" s="141">
        <f>H580</f>
        <v>2500</v>
      </c>
    </row>
    <row r="580" spans="1:8" s="36" customFormat="1" ht="15" x14ac:dyDescent="0.2">
      <c r="A580" s="52" t="s">
        <v>377</v>
      </c>
      <c r="B580" s="22" t="s">
        <v>683</v>
      </c>
      <c r="C580" s="22" t="s">
        <v>435</v>
      </c>
      <c r="D580" s="22"/>
      <c r="E580" s="132"/>
      <c r="F580" s="141">
        <f>F581</f>
        <v>2500</v>
      </c>
      <c r="G580" s="141">
        <f t="shared" si="29"/>
        <v>0</v>
      </c>
      <c r="H580" s="141">
        <f>H581</f>
        <v>2500</v>
      </c>
    </row>
    <row r="581" spans="1:8" s="36" customFormat="1" ht="15" x14ac:dyDescent="0.2">
      <c r="A581" s="52" t="s">
        <v>378</v>
      </c>
      <c r="B581" s="22" t="s">
        <v>683</v>
      </c>
      <c r="C581" s="22" t="s">
        <v>435</v>
      </c>
      <c r="D581" s="22" t="s">
        <v>76</v>
      </c>
      <c r="E581" s="132"/>
      <c r="F581" s="141">
        <f>F582</f>
        <v>2500</v>
      </c>
      <c r="G581" s="141">
        <f t="shared" si="29"/>
        <v>0</v>
      </c>
      <c r="H581" s="141">
        <f>H582</f>
        <v>2500</v>
      </c>
    </row>
    <row r="582" spans="1:8" s="36" customFormat="1" ht="15" x14ac:dyDescent="0.2">
      <c r="A582" s="126" t="s">
        <v>303</v>
      </c>
      <c r="B582" s="127" t="s">
        <v>683</v>
      </c>
      <c r="C582" s="127" t="s">
        <v>435</v>
      </c>
      <c r="D582" s="127" t="s">
        <v>76</v>
      </c>
      <c r="E582" s="127" t="s">
        <v>84</v>
      </c>
      <c r="F582" s="142">
        <f>F583</f>
        <v>2500</v>
      </c>
      <c r="G582" s="141">
        <f t="shared" si="29"/>
        <v>0</v>
      </c>
      <c r="H582" s="142">
        <f>H583</f>
        <v>2500</v>
      </c>
    </row>
    <row r="583" spans="1:8" s="36" customFormat="1" ht="15" x14ac:dyDescent="0.2">
      <c r="A583" s="126" t="s">
        <v>85</v>
      </c>
      <c r="B583" s="127" t="s">
        <v>683</v>
      </c>
      <c r="C583" s="127" t="s">
        <v>435</v>
      </c>
      <c r="D583" s="127" t="s">
        <v>76</v>
      </c>
      <c r="E583" s="127" t="s">
        <v>86</v>
      </c>
      <c r="F583" s="142">
        <v>2500</v>
      </c>
      <c r="G583" s="141">
        <f t="shared" si="29"/>
        <v>0</v>
      </c>
      <c r="H583" s="142">
        <v>2500</v>
      </c>
    </row>
    <row r="584" spans="1:8" s="36" customFormat="1" ht="36" x14ac:dyDescent="0.2">
      <c r="A584" s="160" t="s">
        <v>360</v>
      </c>
      <c r="B584" s="118" t="s">
        <v>684</v>
      </c>
      <c r="C584" s="118"/>
      <c r="D584" s="118"/>
      <c r="E584" s="118"/>
      <c r="F584" s="141">
        <f>F585</f>
        <v>34000</v>
      </c>
      <c r="G584" s="141">
        <f t="shared" si="29"/>
        <v>0</v>
      </c>
      <c r="H584" s="141">
        <f>H585</f>
        <v>34000</v>
      </c>
    </row>
    <row r="585" spans="1:8" s="36" customFormat="1" ht="15" x14ac:dyDescent="0.2">
      <c r="A585" s="52" t="s">
        <v>377</v>
      </c>
      <c r="B585" s="118" t="s">
        <v>684</v>
      </c>
      <c r="C585" s="22" t="s">
        <v>435</v>
      </c>
      <c r="D585" s="22"/>
      <c r="E585" s="118"/>
      <c r="F585" s="141">
        <f>F586</f>
        <v>34000</v>
      </c>
      <c r="G585" s="141">
        <f t="shared" si="29"/>
        <v>0</v>
      </c>
      <c r="H585" s="141">
        <f>H586</f>
        <v>34000</v>
      </c>
    </row>
    <row r="586" spans="1:8" s="36" customFormat="1" ht="15" x14ac:dyDescent="0.2">
      <c r="A586" s="52" t="s">
        <v>381</v>
      </c>
      <c r="B586" s="118" t="s">
        <v>684</v>
      </c>
      <c r="C586" s="22" t="s">
        <v>435</v>
      </c>
      <c r="D586" s="22" t="s">
        <v>488</v>
      </c>
      <c r="E586" s="118"/>
      <c r="F586" s="141">
        <f>F587</f>
        <v>34000</v>
      </c>
      <c r="G586" s="141">
        <f t="shared" si="29"/>
        <v>0</v>
      </c>
      <c r="H586" s="141">
        <f>H587</f>
        <v>34000</v>
      </c>
    </row>
    <row r="587" spans="1:8" s="36" customFormat="1" ht="15" x14ac:dyDescent="0.2">
      <c r="A587" s="126" t="s">
        <v>87</v>
      </c>
      <c r="B587" s="127" t="s">
        <v>684</v>
      </c>
      <c r="C587" s="127" t="s">
        <v>435</v>
      </c>
      <c r="D587" s="127" t="s">
        <v>488</v>
      </c>
      <c r="E587" s="127" t="s">
        <v>88</v>
      </c>
      <c r="F587" s="142">
        <f>F588</f>
        <v>34000</v>
      </c>
      <c r="G587" s="141">
        <f t="shared" si="29"/>
        <v>0</v>
      </c>
      <c r="H587" s="142">
        <f>H588</f>
        <v>34000</v>
      </c>
    </row>
    <row r="588" spans="1:8" s="36" customFormat="1" ht="24" x14ac:dyDescent="0.2">
      <c r="A588" s="126" t="s">
        <v>518</v>
      </c>
      <c r="B588" s="127" t="s">
        <v>684</v>
      </c>
      <c r="C588" s="127" t="s">
        <v>435</v>
      </c>
      <c r="D588" s="127" t="s">
        <v>488</v>
      </c>
      <c r="E588" s="127" t="s">
        <v>433</v>
      </c>
      <c r="F588" s="142">
        <v>34000</v>
      </c>
      <c r="G588" s="141">
        <f t="shared" si="29"/>
        <v>0</v>
      </c>
      <c r="H588" s="142">
        <v>34000</v>
      </c>
    </row>
    <row r="589" spans="1:8" s="36" customFormat="1" ht="15" x14ac:dyDescent="0.2">
      <c r="A589" s="117" t="s">
        <v>250</v>
      </c>
      <c r="B589" s="118" t="s">
        <v>685</v>
      </c>
      <c r="C589" s="118"/>
      <c r="D589" s="118"/>
      <c r="E589" s="118"/>
      <c r="F589" s="119">
        <f>F590</f>
        <v>85000</v>
      </c>
      <c r="G589" s="141">
        <f t="shared" si="29"/>
        <v>0</v>
      </c>
      <c r="H589" s="119">
        <f>H590</f>
        <v>85000</v>
      </c>
    </row>
    <row r="590" spans="1:8" s="36" customFormat="1" ht="15" x14ac:dyDescent="0.2">
      <c r="A590" s="52" t="s">
        <v>377</v>
      </c>
      <c r="B590" s="118" t="s">
        <v>685</v>
      </c>
      <c r="C590" s="22" t="s">
        <v>435</v>
      </c>
      <c r="D590" s="22"/>
      <c r="E590" s="118"/>
      <c r="F590" s="119">
        <f>F591</f>
        <v>85000</v>
      </c>
      <c r="G590" s="141">
        <f t="shared" si="29"/>
        <v>0</v>
      </c>
      <c r="H590" s="119">
        <f>H591</f>
        <v>85000</v>
      </c>
    </row>
    <row r="591" spans="1:8" s="36" customFormat="1" ht="15" x14ac:dyDescent="0.2">
      <c r="A591" s="52" t="s">
        <v>381</v>
      </c>
      <c r="B591" s="118" t="s">
        <v>685</v>
      </c>
      <c r="C591" s="22" t="s">
        <v>435</v>
      </c>
      <c r="D591" s="22" t="s">
        <v>488</v>
      </c>
      <c r="E591" s="118"/>
      <c r="F591" s="119">
        <f>F592</f>
        <v>85000</v>
      </c>
      <c r="G591" s="141">
        <f t="shared" si="29"/>
        <v>0</v>
      </c>
      <c r="H591" s="119">
        <f>H592</f>
        <v>85000</v>
      </c>
    </row>
    <row r="592" spans="1:8" s="36" customFormat="1" ht="15" x14ac:dyDescent="0.2">
      <c r="A592" s="126" t="s">
        <v>303</v>
      </c>
      <c r="B592" s="127" t="s">
        <v>685</v>
      </c>
      <c r="C592" s="127" t="s">
        <v>435</v>
      </c>
      <c r="D592" s="127" t="s">
        <v>488</v>
      </c>
      <c r="E592" s="127" t="s">
        <v>84</v>
      </c>
      <c r="F592" s="128">
        <f>F593</f>
        <v>85000</v>
      </c>
      <c r="G592" s="141">
        <f t="shared" si="29"/>
        <v>0</v>
      </c>
      <c r="H592" s="128">
        <f>H593</f>
        <v>85000</v>
      </c>
    </row>
    <row r="593" spans="1:8" s="36" customFormat="1" ht="15" x14ac:dyDescent="0.2">
      <c r="A593" s="126" t="s">
        <v>85</v>
      </c>
      <c r="B593" s="127" t="s">
        <v>685</v>
      </c>
      <c r="C593" s="127" t="s">
        <v>435</v>
      </c>
      <c r="D593" s="127" t="s">
        <v>488</v>
      </c>
      <c r="E593" s="127" t="s">
        <v>86</v>
      </c>
      <c r="F593" s="128">
        <v>85000</v>
      </c>
      <c r="G593" s="141">
        <f t="shared" si="29"/>
        <v>0</v>
      </c>
      <c r="H593" s="128">
        <v>85000</v>
      </c>
    </row>
    <row r="594" spans="1:8" s="36" customFormat="1" ht="15" x14ac:dyDescent="0.2">
      <c r="A594" s="117" t="s">
        <v>686</v>
      </c>
      <c r="B594" s="118" t="s">
        <v>687</v>
      </c>
      <c r="C594" s="118"/>
      <c r="D594" s="118"/>
      <c r="E594" s="118"/>
      <c r="F594" s="119">
        <f>F595</f>
        <v>5000</v>
      </c>
      <c r="G594" s="141">
        <f t="shared" si="29"/>
        <v>0</v>
      </c>
      <c r="H594" s="119">
        <f>H595</f>
        <v>5000</v>
      </c>
    </row>
    <row r="595" spans="1:8" s="36" customFormat="1" ht="15" x14ac:dyDescent="0.2">
      <c r="A595" s="52" t="s">
        <v>377</v>
      </c>
      <c r="B595" s="118" t="s">
        <v>687</v>
      </c>
      <c r="C595" s="22" t="s">
        <v>435</v>
      </c>
      <c r="D595" s="29"/>
      <c r="E595" s="118"/>
      <c r="F595" s="119">
        <f>F596</f>
        <v>5000</v>
      </c>
      <c r="G595" s="141">
        <f t="shared" si="29"/>
        <v>0</v>
      </c>
      <c r="H595" s="119">
        <f>H596</f>
        <v>5000</v>
      </c>
    </row>
    <row r="596" spans="1:8" s="36" customFormat="1" ht="15" x14ac:dyDescent="0.2">
      <c r="A596" s="52" t="s">
        <v>379</v>
      </c>
      <c r="B596" s="118" t="s">
        <v>687</v>
      </c>
      <c r="C596" s="22" t="s">
        <v>435</v>
      </c>
      <c r="D596" s="22" t="s">
        <v>496</v>
      </c>
      <c r="E596" s="118"/>
      <c r="F596" s="119">
        <f>F597</f>
        <v>5000</v>
      </c>
      <c r="G596" s="141">
        <f t="shared" si="29"/>
        <v>0</v>
      </c>
      <c r="H596" s="119">
        <f>H597</f>
        <v>5000</v>
      </c>
    </row>
    <row r="597" spans="1:8" s="36" customFormat="1" ht="15" x14ac:dyDescent="0.2">
      <c r="A597" s="126" t="s">
        <v>303</v>
      </c>
      <c r="B597" s="127" t="s">
        <v>687</v>
      </c>
      <c r="C597" s="127" t="s">
        <v>435</v>
      </c>
      <c r="D597" s="127" t="s">
        <v>496</v>
      </c>
      <c r="E597" s="127" t="s">
        <v>84</v>
      </c>
      <c r="F597" s="128">
        <f>F598</f>
        <v>5000</v>
      </c>
      <c r="G597" s="141">
        <f t="shared" si="29"/>
        <v>0</v>
      </c>
      <c r="H597" s="128">
        <f>H598</f>
        <v>5000</v>
      </c>
    </row>
    <row r="598" spans="1:8" s="36" customFormat="1" ht="15" x14ac:dyDescent="0.2">
      <c r="A598" s="126" t="s">
        <v>85</v>
      </c>
      <c r="B598" s="127" t="s">
        <v>687</v>
      </c>
      <c r="C598" s="127" t="s">
        <v>435</v>
      </c>
      <c r="D598" s="127" t="s">
        <v>496</v>
      </c>
      <c r="E598" s="127" t="s">
        <v>86</v>
      </c>
      <c r="F598" s="128">
        <v>5000</v>
      </c>
      <c r="G598" s="141">
        <f t="shared" si="29"/>
        <v>0</v>
      </c>
      <c r="H598" s="128">
        <v>5000</v>
      </c>
    </row>
    <row r="599" spans="1:8" s="36" customFormat="1" ht="24" x14ac:dyDescent="0.2">
      <c r="A599" s="117" t="s">
        <v>252</v>
      </c>
      <c r="B599" s="118" t="s">
        <v>127</v>
      </c>
      <c r="C599" s="118"/>
      <c r="D599" s="118"/>
      <c r="E599" s="127"/>
      <c r="F599" s="119">
        <f>F600</f>
        <v>14850</v>
      </c>
      <c r="G599" s="141">
        <f t="shared" si="29"/>
        <v>0</v>
      </c>
      <c r="H599" s="119">
        <f>H600</f>
        <v>14850</v>
      </c>
    </row>
    <row r="600" spans="1:8" s="36" customFormat="1" ht="24" x14ac:dyDescent="0.2">
      <c r="A600" s="131" t="s">
        <v>412</v>
      </c>
      <c r="B600" s="132" t="s">
        <v>127</v>
      </c>
      <c r="C600" s="132"/>
      <c r="D600" s="132"/>
      <c r="E600" s="132"/>
      <c r="F600" s="133">
        <f>F601+F606</f>
        <v>14850</v>
      </c>
      <c r="G600" s="141">
        <f t="shared" si="29"/>
        <v>0</v>
      </c>
      <c r="H600" s="133">
        <f>H601+H606</f>
        <v>14850</v>
      </c>
    </row>
    <row r="601" spans="1:8" s="36" customFormat="1" ht="15" x14ac:dyDescent="0.2">
      <c r="A601" s="134" t="s">
        <v>394</v>
      </c>
      <c r="B601" s="118" t="s">
        <v>513</v>
      </c>
      <c r="C601" s="118"/>
      <c r="D601" s="118"/>
      <c r="E601" s="118"/>
      <c r="F601" s="119">
        <v>13650</v>
      </c>
      <c r="G601" s="141">
        <f t="shared" si="29"/>
        <v>0</v>
      </c>
      <c r="H601" s="119">
        <v>13650</v>
      </c>
    </row>
    <row r="602" spans="1:8" s="36" customFormat="1" ht="15" x14ac:dyDescent="0.2">
      <c r="A602" s="52" t="s">
        <v>377</v>
      </c>
      <c r="B602" s="22" t="s">
        <v>513</v>
      </c>
      <c r="C602" s="22" t="s">
        <v>435</v>
      </c>
      <c r="D602" s="22"/>
      <c r="E602" s="118"/>
      <c r="F602" s="119">
        <f>F603</f>
        <v>13650</v>
      </c>
      <c r="G602" s="141">
        <f t="shared" si="29"/>
        <v>0</v>
      </c>
      <c r="H602" s="119">
        <f>H603</f>
        <v>13650</v>
      </c>
    </row>
    <row r="603" spans="1:8" s="36" customFormat="1" ht="15" x14ac:dyDescent="0.2">
      <c r="A603" s="52" t="s">
        <v>382</v>
      </c>
      <c r="B603" s="22" t="s">
        <v>513</v>
      </c>
      <c r="C603" s="22" t="s">
        <v>435</v>
      </c>
      <c r="D603" s="22" t="s">
        <v>435</v>
      </c>
      <c r="E603" s="118"/>
      <c r="F603" s="119">
        <f>F604</f>
        <v>13650</v>
      </c>
      <c r="G603" s="141">
        <f t="shared" si="29"/>
        <v>0</v>
      </c>
      <c r="H603" s="119">
        <f>H604</f>
        <v>13650</v>
      </c>
    </row>
    <row r="604" spans="1:8" s="36" customFormat="1" ht="36" x14ac:dyDescent="0.2">
      <c r="A604" s="126" t="s">
        <v>79</v>
      </c>
      <c r="B604" s="127" t="s">
        <v>513</v>
      </c>
      <c r="C604" s="127" t="s">
        <v>435</v>
      </c>
      <c r="D604" s="127" t="s">
        <v>435</v>
      </c>
      <c r="E604" s="127" t="s">
        <v>80</v>
      </c>
      <c r="F604" s="128">
        <f>F605</f>
        <v>13650</v>
      </c>
      <c r="G604" s="141">
        <f t="shared" si="29"/>
        <v>0</v>
      </c>
      <c r="H604" s="128">
        <f>H605</f>
        <v>13650</v>
      </c>
    </row>
    <row r="605" spans="1:8" s="36" customFormat="1" ht="15" x14ac:dyDescent="0.2">
      <c r="A605" s="126" t="s">
        <v>81</v>
      </c>
      <c r="B605" s="127" t="s">
        <v>513</v>
      </c>
      <c r="C605" s="127" t="s">
        <v>435</v>
      </c>
      <c r="D605" s="127" t="s">
        <v>435</v>
      </c>
      <c r="E605" s="127" t="s">
        <v>82</v>
      </c>
      <c r="F605" s="128">
        <v>13650</v>
      </c>
      <c r="G605" s="141">
        <f t="shared" si="29"/>
        <v>0</v>
      </c>
      <c r="H605" s="128">
        <v>13650</v>
      </c>
    </row>
    <row r="606" spans="1:8" s="36" customFormat="1" ht="15" x14ac:dyDescent="0.2">
      <c r="A606" s="117" t="s">
        <v>83</v>
      </c>
      <c r="B606" s="118" t="s">
        <v>514</v>
      </c>
      <c r="C606" s="118"/>
      <c r="D606" s="118"/>
      <c r="E606" s="118"/>
      <c r="F606" s="119">
        <f>F607</f>
        <v>1200</v>
      </c>
      <c r="G606" s="141">
        <f t="shared" si="29"/>
        <v>0</v>
      </c>
      <c r="H606" s="119">
        <f>H607</f>
        <v>1200</v>
      </c>
    </row>
    <row r="607" spans="1:8" s="36" customFormat="1" ht="15" x14ac:dyDescent="0.2">
      <c r="A607" s="52" t="s">
        <v>377</v>
      </c>
      <c r="B607" s="118" t="s">
        <v>514</v>
      </c>
      <c r="C607" s="22" t="s">
        <v>435</v>
      </c>
      <c r="D607" s="22"/>
      <c r="E607" s="118"/>
      <c r="F607" s="119">
        <f>F608</f>
        <v>1200</v>
      </c>
      <c r="G607" s="141">
        <f t="shared" si="29"/>
        <v>0</v>
      </c>
      <c r="H607" s="119">
        <f>H608</f>
        <v>1200</v>
      </c>
    </row>
    <row r="608" spans="1:8" s="36" customFormat="1" ht="15" x14ac:dyDescent="0.2">
      <c r="A608" s="52" t="s">
        <v>382</v>
      </c>
      <c r="B608" s="118" t="s">
        <v>514</v>
      </c>
      <c r="C608" s="22" t="s">
        <v>435</v>
      </c>
      <c r="D608" s="22" t="s">
        <v>435</v>
      </c>
      <c r="E608" s="118"/>
      <c r="F608" s="119">
        <f>F609+F611</f>
        <v>1200</v>
      </c>
      <c r="G608" s="141">
        <f t="shared" si="29"/>
        <v>0</v>
      </c>
      <c r="H608" s="119">
        <f>H609+H611</f>
        <v>1200</v>
      </c>
    </row>
    <row r="609" spans="1:8" s="36" customFormat="1" ht="13.5" customHeight="1" x14ac:dyDescent="0.2">
      <c r="A609" s="126" t="s">
        <v>303</v>
      </c>
      <c r="B609" s="127" t="s">
        <v>514</v>
      </c>
      <c r="C609" s="127" t="s">
        <v>435</v>
      </c>
      <c r="D609" s="127" t="s">
        <v>435</v>
      </c>
      <c r="E609" s="127" t="s">
        <v>84</v>
      </c>
      <c r="F609" s="128">
        <f>F610</f>
        <v>1170</v>
      </c>
      <c r="G609" s="141">
        <f t="shared" si="29"/>
        <v>0</v>
      </c>
      <c r="H609" s="128">
        <f>H610</f>
        <v>1170</v>
      </c>
    </row>
    <row r="610" spans="1:8" s="36" customFormat="1" ht="15" x14ac:dyDescent="0.2">
      <c r="A610" s="126" t="s">
        <v>85</v>
      </c>
      <c r="B610" s="127" t="s">
        <v>514</v>
      </c>
      <c r="C610" s="127" t="s">
        <v>435</v>
      </c>
      <c r="D610" s="127" t="s">
        <v>435</v>
      </c>
      <c r="E610" s="127" t="s">
        <v>86</v>
      </c>
      <c r="F610" s="128">
        <v>1170</v>
      </c>
      <c r="G610" s="141">
        <f t="shared" si="29"/>
        <v>0</v>
      </c>
      <c r="H610" s="128">
        <v>1170</v>
      </c>
    </row>
    <row r="611" spans="1:8" s="36" customFormat="1" ht="13.5" customHeight="1" x14ac:dyDescent="0.2">
      <c r="A611" s="126" t="s">
        <v>87</v>
      </c>
      <c r="B611" s="127" t="s">
        <v>514</v>
      </c>
      <c r="C611" s="127" t="s">
        <v>435</v>
      </c>
      <c r="D611" s="127" t="s">
        <v>435</v>
      </c>
      <c r="E611" s="127" t="s">
        <v>88</v>
      </c>
      <c r="F611" s="128">
        <f>F612</f>
        <v>30</v>
      </c>
      <c r="G611" s="141">
        <f t="shared" si="29"/>
        <v>0</v>
      </c>
      <c r="H611" s="128">
        <f>H612</f>
        <v>30</v>
      </c>
    </row>
    <row r="612" spans="1:8" s="36" customFormat="1" ht="15" x14ac:dyDescent="0.2">
      <c r="A612" s="126" t="s">
        <v>519</v>
      </c>
      <c r="B612" s="127" t="s">
        <v>514</v>
      </c>
      <c r="C612" s="127" t="s">
        <v>435</v>
      </c>
      <c r="D612" s="127" t="s">
        <v>435</v>
      </c>
      <c r="E612" s="127" t="s">
        <v>89</v>
      </c>
      <c r="F612" s="128">
        <v>30</v>
      </c>
      <c r="G612" s="141">
        <f t="shared" si="29"/>
        <v>0</v>
      </c>
      <c r="H612" s="128">
        <v>30</v>
      </c>
    </row>
    <row r="613" spans="1:8" s="36" customFormat="1" ht="27" x14ac:dyDescent="0.2">
      <c r="A613" s="138" t="s">
        <v>708</v>
      </c>
      <c r="B613" s="139" t="s">
        <v>274</v>
      </c>
      <c r="C613" s="139"/>
      <c r="D613" s="139"/>
      <c r="E613" s="139"/>
      <c r="F613" s="201">
        <f>F614+F619+F629+F634+F639+F646+F651+F656+F661+F666+F671+F676+F681+F705+F710+F686+F696</f>
        <v>239600</v>
      </c>
      <c r="G613" s="210">
        <f>H613-F613</f>
        <v>122380.24778999999</v>
      </c>
      <c r="H613" s="201">
        <f>H614+H619+H629+H634+H639+H646+H651+H656+H661+H666+H671+H676+H681+H705+H710+H686+H696+H699+H702+H624+H691</f>
        <v>361980.24778999999</v>
      </c>
    </row>
    <row r="614" spans="1:8" s="36" customFormat="1" ht="24" x14ac:dyDescent="0.2">
      <c r="A614" s="117" t="s">
        <v>499</v>
      </c>
      <c r="B614" s="118" t="s">
        <v>651</v>
      </c>
      <c r="C614" s="118"/>
      <c r="D614" s="118"/>
      <c r="E614" s="118"/>
      <c r="F614" s="141">
        <f>F615</f>
        <v>2000</v>
      </c>
      <c r="G614" s="141">
        <f>H614-F614</f>
        <v>-160</v>
      </c>
      <c r="H614" s="141">
        <f>H615</f>
        <v>1840</v>
      </c>
    </row>
    <row r="615" spans="1:8" s="36" customFormat="1" ht="15" x14ac:dyDescent="0.2">
      <c r="A615" s="52" t="s">
        <v>377</v>
      </c>
      <c r="B615" s="118" t="s">
        <v>651</v>
      </c>
      <c r="C615" s="22" t="s">
        <v>435</v>
      </c>
      <c r="D615" s="22"/>
      <c r="E615" s="118"/>
      <c r="F615" s="141">
        <f>F616</f>
        <v>2000</v>
      </c>
      <c r="G615" s="141">
        <f t="shared" ref="G615:G683" si="30">H615-F615</f>
        <v>-160</v>
      </c>
      <c r="H615" s="141">
        <f>H616</f>
        <v>1840</v>
      </c>
    </row>
    <row r="616" spans="1:8" s="36" customFormat="1" ht="15" x14ac:dyDescent="0.2">
      <c r="A616" s="52" t="s">
        <v>378</v>
      </c>
      <c r="B616" s="118" t="s">
        <v>651</v>
      </c>
      <c r="C616" s="22" t="s">
        <v>435</v>
      </c>
      <c r="D616" s="22" t="s">
        <v>76</v>
      </c>
      <c r="E616" s="118"/>
      <c r="F616" s="141">
        <f>F617</f>
        <v>2000</v>
      </c>
      <c r="G616" s="141">
        <f t="shared" si="30"/>
        <v>-160</v>
      </c>
      <c r="H616" s="141">
        <f>H617</f>
        <v>1840</v>
      </c>
    </row>
    <row r="617" spans="1:8" s="36" customFormat="1" ht="15" x14ac:dyDescent="0.2">
      <c r="A617" s="126" t="s">
        <v>303</v>
      </c>
      <c r="B617" s="127" t="s">
        <v>651</v>
      </c>
      <c r="C617" s="127" t="s">
        <v>435</v>
      </c>
      <c r="D617" s="127" t="s">
        <v>76</v>
      </c>
      <c r="E617" s="127" t="s">
        <v>84</v>
      </c>
      <c r="F617" s="142">
        <f>F618</f>
        <v>2000</v>
      </c>
      <c r="G617" s="141">
        <f t="shared" si="30"/>
        <v>-160</v>
      </c>
      <c r="H617" s="142">
        <f>H618</f>
        <v>1840</v>
      </c>
    </row>
    <row r="618" spans="1:8" s="36" customFormat="1" ht="15" customHeight="1" x14ac:dyDescent="0.2">
      <c r="A618" s="126" t="s">
        <v>85</v>
      </c>
      <c r="B618" s="127" t="s">
        <v>651</v>
      </c>
      <c r="C618" s="127" t="s">
        <v>435</v>
      </c>
      <c r="D618" s="127" t="s">
        <v>76</v>
      </c>
      <c r="E618" s="127" t="s">
        <v>86</v>
      </c>
      <c r="F618" s="142">
        <v>2000</v>
      </c>
      <c r="G618" s="141">
        <f t="shared" si="30"/>
        <v>-160</v>
      </c>
      <c r="H618" s="142">
        <f>2000-160</f>
        <v>1840</v>
      </c>
    </row>
    <row r="619" spans="1:8" s="36" customFormat="1" ht="15" x14ac:dyDescent="0.2">
      <c r="A619" s="148" t="s">
        <v>137</v>
      </c>
      <c r="B619" s="118" t="s">
        <v>650</v>
      </c>
      <c r="C619" s="118"/>
      <c r="D619" s="118"/>
      <c r="E619" s="118"/>
      <c r="F619" s="119">
        <f>F620</f>
        <v>200</v>
      </c>
      <c r="G619" s="141">
        <f t="shared" si="30"/>
        <v>0</v>
      </c>
      <c r="H619" s="119">
        <f>H620</f>
        <v>200</v>
      </c>
    </row>
    <row r="620" spans="1:8" s="36" customFormat="1" ht="15" x14ac:dyDescent="0.2">
      <c r="A620" s="52" t="s">
        <v>365</v>
      </c>
      <c r="B620" s="118" t="s">
        <v>650</v>
      </c>
      <c r="C620" s="22" t="s">
        <v>78</v>
      </c>
      <c r="D620" s="22"/>
      <c r="E620" s="118"/>
      <c r="F620" s="119">
        <f>F621</f>
        <v>200</v>
      </c>
      <c r="G620" s="141">
        <f t="shared" si="30"/>
        <v>0</v>
      </c>
      <c r="H620" s="119">
        <f>H621</f>
        <v>200</v>
      </c>
    </row>
    <row r="621" spans="1:8" s="36" customFormat="1" ht="15" x14ac:dyDescent="0.2">
      <c r="A621" s="52" t="s">
        <v>407</v>
      </c>
      <c r="B621" s="118" t="s">
        <v>650</v>
      </c>
      <c r="C621" s="22" t="s">
        <v>78</v>
      </c>
      <c r="D621" s="22" t="s">
        <v>494</v>
      </c>
      <c r="E621" s="118"/>
      <c r="F621" s="119">
        <f>F622</f>
        <v>200</v>
      </c>
      <c r="G621" s="141">
        <f t="shared" si="30"/>
        <v>0</v>
      </c>
      <c r="H621" s="119">
        <f>H622</f>
        <v>200</v>
      </c>
    </row>
    <row r="622" spans="1:8" s="36" customFormat="1" ht="15" x14ac:dyDescent="0.2">
      <c r="A622" s="126" t="s">
        <v>303</v>
      </c>
      <c r="B622" s="127" t="s">
        <v>650</v>
      </c>
      <c r="C622" s="127" t="s">
        <v>78</v>
      </c>
      <c r="D622" s="127" t="s">
        <v>494</v>
      </c>
      <c r="E622" s="127" t="s">
        <v>84</v>
      </c>
      <c r="F622" s="128">
        <f>F623</f>
        <v>200</v>
      </c>
      <c r="G622" s="141">
        <f t="shared" si="30"/>
        <v>0</v>
      </c>
      <c r="H622" s="128">
        <f>H623</f>
        <v>200</v>
      </c>
    </row>
    <row r="623" spans="1:8" s="36" customFormat="1" ht="15" x14ac:dyDescent="0.2">
      <c r="A623" s="126" t="s">
        <v>85</v>
      </c>
      <c r="B623" s="127" t="s">
        <v>650</v>
      </c>
      <c r="C623" s="127" t="s">
        <v>78</v>
      </c>
      <c r="D623" s="127" t="s">
        <v>494</v>
      </c>
      <c r="E623" s="127" t="s">
        <v>86</v>
      </c>
      <c r="F623" s="128">
        <v>200</v>
      </c>
      <c r="G623" s="141">
        <f t="shared" si="30"/>
        <v>0</v>
      </c>
      <c r="H623" s="128">
        <v>200</v>
      </c>
    </row>
    <row r="624" spans="1:8" s="36" customFormat="1" ht="15" x14ac:dyDescent="0.2">
      <c r="A624" s="148" t="s">
        <v>137</v>
      </c>
      <c r="B624" s="118" t="s">
        <v>650</v>
      </c>
      <c r="C624" s="118"/>
      <c r="D624" s="118"/>
      <c r="E624" s="118"/>
      <c r="F624" s="141">
        <f>F625</f>
        <v>500</v>
      </c>
      <c r="G624" s="141">
        <f t="shared" ref="G624:G628" si="31">H624-F624</f>
        <v>-340</v>
      </c>
      <c r="H624" s="141">
        <f>H625</f>
        <v>160</v>
      </c>
    </row>
    <row r="625" spans="1:8" s="36" customFormat="1" ht="15" x14ac:dyDescent="0.2">
      <c r="A625" s="52" t="s">
        <v>377</v>
      </c>
      <c r="B625" s="118" t="s">
        <v>650</v>
      </c>
      <c r="C625" s="22" t="s">
        <v>435</v>
      </c>
      <c r="D625" s="22"/>
      <c r="E625" s="118"/>
      <c r="F625" s="141">
        <f>F626</f>
        <v>500</v>
      </c>
      <c r="G625" s="141">
        <f t="shared" si="31"/>
        <v>-340</v>
      </c>
      <c r="H625" s="141">
        <f>H626</f>
        <v>160</v>
      </c>
    </row>
    <row r="626" spans="1:8" s="36" customFormat="1" ht="15" x14ac:dyDescent="0.2">
      <c r="A626" s="52" t="s">
        <v>378</v>
      </c>
      <c r="B626" s="118" t="s">
        <v>650</v>
      </c>
      <c r="C626" s="22" t="s">
        <v>435</v>
      </c>
      <c r="D626" s="22" t="s">
        <v>76</v>
      </c>
      <c r="E626" s="118"/>
      <c r="F626" s="141">
        <f>F627</f>
        <v>500</v>
      </c>
      <c r="G626" s="141">
        <f t="shared" si="31"/>
        <v>-340</v>
      </c>
      <c r="H626" s="141">
        <f>H627</f>
        <v>160</v>
      </c>
    </row>
    <row r="627" spans="1:8" s="36" customFormat="1" ht="15" x14ac:dyDescent="0.2">
      <c r="A627" s="126" t="s">
        <v>303</v>
      </c>
      <c r="B627" s="127" t="s">
        <v>650</v>
      </c>
      <c r="C627" s="127" t="s">
        <v>435</v>
      </c>
      <c r="D627" s="127" t="s">
        <v>76</v>
      </c>
      <c r="E627" s="127" t="s">
        <v>84</v>
      </c>
      <c r="F627" s="142">
        <f>F628</f>
        <v>500</v>
      </c>
      <c r="G627" s="141">
        <f t="shared" si="31"/>
        <v>-340</v>
      </c>
      <c r="H627" s="142">
        <f>H628</f>
        <v>160</v>
      </c>
    </row>
    <row r="628" spans="1:8" s="36" customFormat="1" ht="15" x14ac:dyDescent="0.2">
      <c r="A628" s="126" t="s">
        <v>85</v>
      </c>
      <c r="B628" s="127" t="s">
        <v>650</v>
      </c>
      <c r="C628" s="127" t="s">
        <v>435</v>
      </c>
      <c r="D628" s="127" t="s">
        <v>76</v>
      </c>
      <c r="E628" s="127" t="s">
        <v>86</v>
      </c>
      <c r="F628" s="142">
        <v>500</v>
      </c>
      <c r="G628" s="141">
        <f t="shared" si="31"/>
        <v>-340</v>
      </c>
      <c r="H628" s="142">
        <v>160</v>
      </c>
    </row>
    <row r="629" spans="1:8" s="36" customFormat="1" ht="15" x14ac:dyDescent="0.2">
      <c r="A629" s="148" t="s">
        <v>137</v>
      </c>
      <c r="B629" s="118" t="s">
        <v>650</v>
      </c>
      <c r="C629" s="118"/>
      <c r="D629" s="118"/>
      <c r="E629" s="118"/>
      <c r="F629" s="141">
        <f>F630</f>
        <v>500</v>
      </c>
      <c r="G629" s="141">
        <f t="shared" si="30"/>
        <v>0</v>
      </c>
      <c r="H629" s="141">
        <f>H630</f>
        <v>500</v>
      </c>
    </row>
    <row r="630" spans="1:8" s="36" customFormat="1" ht="15" x14ac:dyDescent="0.2">
      <c r="A630" s="52" t="s">
        <v>377</v>
      </c>
      <c r="B630" s="118" t="s">
        <v>650</v>
      </c>
      <c r="C630" s="22" t="s">
        <v>435</v>
      </c>
      <c r="D630" s="22"/>
      <c r="E630" s="118"/>
      <c r="F630" s="141">
        <f>F631</f>
        <v>500</v>
      </c>
      <c r="G630" s="141">
        <f t="shared" si="30"/>
        <v>0</v>
      </c>
      <c r="H630" s="141">
        <f>H631</f>
        <v>500</v>
      </c>
    </row>
    <row r="631" spans="1:8" s="36" customFormat="1" ht="15" x14ac:dyDescent="0.2">
      <c r="A631" s="52" t="s">
        <v>381</v>
      </c>
      <c r="B631" s="118" t="s">
        <v>650</v>
      </c>
      <c r="C631" s="22" t="s">
        <v>435</v>
      </c>
      <c r="D631" s="22" t="s">
        <v>488</v>
      </c>
      <c r="E631" s="118"/>
      <c r="F631" s="141">
        <f>F632</f>
        <v>500</v>
      </c>
      <c r="G631" s="141">
        <f t="shared" si="30"/>
        <v>0</v>
      </c>
      <c r="H631" s="141">
        <f>H632</f>
        <v>500</v>
      </c>
    </row>
    <row r="632" spans="1:8" s="36" customFormat="1" ht="15" x14ac:dyDescent="0.2">
      <c r="A632" s="126" t="s">
        <v>303</v>
      </c>
      <c r="B632" s="127" t="s">
        <v>650</v>
      </c>
      <c r="C632" s="127" t="s">
        <v>435</v>
      </c>
      <c r="D632" s="127" t="s">
        <v>488</v>
      </c>
      <c r="E632" s="127" t="s">
        <v>84</v>
      </c>
      <c r="F632" s="142">
        <f>F633</f>
        <v>500</v>
      </c>
      <c r="G632" s="141">
        <f t="shared" si="30"/>
        <v>0</v>
      </c>
      <c r="H632" s="142">
        <f>H633</f>
        <v>500</v>
      </c>
    </row>
    <row r="633" spans="1:8" s="36" customFormat="1" ht="15" x14ac:dyDescent="0.2">
      <c r="A633" s="126" t="s">
        <v>85</v>
      </c>
      <c r="B633" s="127" t="s">
        <v>650</v>
      </c>
      <c r="C633" s="127" t="s">
        <v>435</v>
      </c>
      <c r="D633" s="127" t="s">
        <v>488</v>
      </c>
      <c r="E633" s="127" t="s">
        <v>86</v>
      </c>
      <c r="F633" s="142">
        <v>500</v>
      </c>
      <c r="G633" s="141">
        <f t="shared" si="30"/>
        <v>0</v>
      </c>
      <c r="H633" s="142">
        <v>500</v>
      </c>
    </row>
    <row r="634" spans="1:8" s="36" customFormat="1" ht="15" x14ac:dyDescent="0.2">
      <c r="A634" s="148" t="s">
        <v>137</v>
      </c>
      <c r="B634" s="171" t="s">
        <v>650</v>
      </c>
      <c r="C634" s="118"/>
      <c r="D634" s="118"/>
      <c r="E634" s="118"/>
      <c r="F634" s="141">
        <f>F635</f>
        <v>3000</v>
      </c>
      <c r="G634" s="141">
        <f t="shared" si="30"/>
        <v>0</v>
      </c>
      <c r="H634" s="141">
        <f>H635</f>
        <v>3000</v>
      </c>
    </row>
    <row r="635" spans="1:8" s="36" customFormat="1" ht="15" x14ac:dyDescent="0.2">
      <c r="A635" s="52" t="s">
        <v>383</v>
      </c>
      <c r="B635" s="171" t="s">
        <v>650</v>
      </c>
      <c r="C635" s="22" t="s">
        <v>495</v>
      </c>
      <c r="D635" s="29"/>
      <c r="E635" s="118"/>
      <c r="F635" s="141">
        <f>F636</f>
        <v>3000</v>
      </c>
      <c r="G635" s="141">
        <f t="shared" si="30"/>
        <v>0</v>
      </c>
      <c r="H635" s="141">
        <f>H636</f>
        <v>3000</v>
      </c>
    </row>
    <row r="636" spans="1:8" s="36" customFormat="1" ht="15" x14ac:dyDescent="0.2">
      <c r="A636" s="70" t="s">
        <v>387</v>
      </c>
      <c r="B636" s="171" t="s">
        <v>650</v>
      </c>
      <c r="C636" s="22" t="s">
        <v>495</v>
      </c>
      <c r="D636" s="22" t="s">
        <v>489</v>
      </c>
      <c r="E636" s="118"/>
      <c r="F636" s="141">
        <f>F637</f>
        <v>3000</v>
      </c>
      <c r="G636" s="141">
        <f t="shared" si="30"/>
        <v>0</v>
      </c>
      <c r="H636" s="141">
        <f>H637</f>
        <v>3000</v>
      </c>
    </row>
    <row r="637" spans="1:8" s="36" customFormat="1" ht="15" x14ac:dyDescent="0.2">
      <c r="A637" s="126" t="s">
        <v>303</v>
      </c>
      <c r="B637" s="127" t="s">
        <v>650</v>
      </c>
      <c r="C637" s="127" t="s">
        <v>495</v>
      </c>
      <c r="D637" s="127" t="s">
        <v>489</v>
      </c>
      <c r="E637" s="127" t="s">
        <v>84</v>
      </c>
      <c r="F637" s="142">
        <f>F638</f>
        <v>3000</v>
      </c>
      <c r="G637" s="141">
        <f t="shared" si="30"/>
        <v>0</v>
      </c>
      <c r="H637" s="142">
        <f>H638</f>
        <v>3000</v>
      </c>
    </row>
    <row r="638" spans="1:8" s="36" customFormat="1" ht="15" x14ac:dyDescent="0.2">
      <c r="A638" s="126" t="s">
        <v>85</v>
      </c>
      <c r="B638" s="127" t="s">
        <v>650</v>
      </c>
      <c r="C638" s="127" t="s">
        <v>495</v>
      </c>
      <c r="D638" s="127" t="s">
        <v>489</v>
      </c>
      <c r="E638" s="127" t="s">
        <v>86</v>
      </c>
      <c r="F638" s="142">
        <v>3000</v>
      </c>
      <c r="G638" s="141">
        <f t="shared" si="30"/>
        <v>0</v>
      </c>
      <c r="H638" s="142">
        <v>3000</v>
      </c>
    </row>
    <row r="639" spans="1:8" s="36" customFormat="1" ht="15" x14ac:dyDescent="0.2">
      <c r="A639" s="148" t="s">
        <v>137</v>
      </c>
      <c r="B639" s="118" t="s">
        <v>650</v>
      </c>
      <c r="C639" s="118"/>
      <c r="D639" s="118"/>
      <c r="E639" s="118"/>
      <c r="F639" s="119">
        <f>F640</f>
        <v>3000</v>
      </c>
      <c r="G639" s="141">
        <f t="shared" si="30"/>
        <v>0</v>
      </c>
      <c r="H639" s="119">
        <f>H640</f>
        <v>3000</v>
      </c>
    </row>
    <row r="640" spans="1:8" s="36" customFormat="1" ht="15" x14ac:dyDescent="0.2">
      <c r="A640" s="70" t="s">
        <v>398</v>
      </c>
      <c r="B640" s="171" t="s">
        <v>650</v>
      </c>
      <c r="C640" s="22" t="s">
        <v>493</v>
      </c>
      <c r="D640" s="22"/>
      <c r="E640" s="118"/>
      <c r="F640" s="119">
        <f>F641</f>
        <v>3000</v>
      </c>
      <c r="G640" s="141">
        <f t="shared" si="30"/>
        <v>0</v>
      </c>
      <c r="H640" s="119">
        <f>H641</f>
        <v>3000</v>
      </c>
    </row>
    <row r="641" spans="1:8" s="36" customFormat="1" ht="15" x14ac:dyDescent="0.2">
      <c r="A641" s="70" t="s">
        <v>472</v>
      </c>
      <c r="B641" s="171" t="s">
        <v>650</v>
      </c>
      <c r="C641" s="22" t="s">
        <v>493</v>
      </c>
      <c r="D641" s="22" t="s">
        <v>78</v>
      </c>
      <c r="E641" s="118"/>
      <c r="F641" s="119">
        <f>F642+F644</f>
        <v>3000</v>
      </c>
      <c r="G641" s="141">
        <f t="shared" si="30"/>
        <v>0</v>
      </c>
      <c r="H641" s="119">
        <f>H642+H644</f>
        <v>3000</v>
      </c>
    </row>
    <row r="642" spans="1:8" s="36" customFormat="1" ht="15" x14ac:dyDescent="0.2">
      <c r="A642" s="126" t="s">
        <v>303</v>
      </c>
      <c r="B642" s="127" t="s">
        <v>650</v>
      </c>
      <c r="C642" s="127" t="s">
        <v>493</v>
      </c>
      <c r="D642" s="127" t="s">
        <v>78</v>
      </c>
      <c r="E642" s="127" t="s">
        <v>84</v>
      </c>
      <c r="F642" s="128">
        <f>F643</f>
        <v>500</v>
      </c>
      <c r="G642" s="141">
        <f t="shared" si="30"/>
        <v>0</v>
      </c>
      <c r="H642" s="128">
        <f>H643</f>
        <v>500</v>
      </c>
    </row>
    <row r="643" spans="1:8" s="36" customFormat="1" ht="15" x14ac:dyDescent="0.2">
      <c r="A643" s="126" t="s">
        <v>85</v>
      </c>
      <c r="B643" s="127" t="s">
        <v>650</v>
      </c>
      <c r="C643" s="127" t="s">
        <v>493</v>
      </c>
      <c r="D643" s="127" t="s">
        <v>78</v>
      </c>
      <c r="E643" s="127" t="s">
        <v>86</v>
      </c>
      <c r="F643" s="128">
        <v>500</v>
      </c>
      <c r="G643" s="141">
        <f t="shared" si="30"/>
        <v>0</v>
      </c>
      <c r="H643" s="128">
        <v>500</v>
      </c>
    </row>
    <row r="644" spans="1:8" s="36" customFormat="1" ht="15" x14ac:dyDescent="0.2">
      <c r="A644" s="126" t="s">
        <v>228</v>
      </c>
      <c r="B644" s="127" t="s">
        <v>650</v>
      </c>
      <c r="C644" s="127" t="s">
        <v>493</v>
      </c>
      <c r="D644" s="127" t="s">
        <v>78</v>
      </c>
      <c r="E644" s="127" t="s">
        <v>437</v>
      </c>
      <c r="F644" s="128">
        <f>F645</f>
        <v>2500</v>
      </c>
      <c r="G644" s="141">
        <f t="shared" si="30"/>
        <v>0</v>
      </c>
      <c r="H644" s="128">
        <f>H645</f>
        <v>2500</v>
      </c>
    </row>
    <row r="645" spans="1:8" s="36" customFormat="1" ht="15" x14ac:dyDescent="0.2">
      <c r="A645" s="126" t="s">
        <v>438</v>
      </c>
      <c r="B645" s="127" t="s">
        <v>650</v>
      </c>
      <c r="C645" s="127" t="s">
        <v>493</v>
      </c>
      <c r="D645" s="127" t="s">
        <v>78</v>
      </c>
      <c r="E645" s="127" t="s">
        <v>439</v>
      </c>
      <c r="F645" s="128">
        <v>2500</v>
      </c>
      <c r="G645" s="141">
        <f t="shared" si="30"/>
        <v>0</v>
      </c>
      <c r="H645" s="128">
        <v>2500</v>
      </c>
    </row>
    <row r="646" spans="1:8" s="36" customFormat="1" ht="15" x14ac:dyDescent="0.2">
      <c r="A646" s="148" t="s">
        <v>656</v>
      </c>
      <c r="B646" s="171" t="s">
        <v>657</v>
      </c>
      <c r="C646" s="118"/>
      <c r="D646" s="118"/>
      <c r="E646" s="118"/>
      <c r="F646" s="141">
        <f>F647</f>
        <v>16500</v>
      </c>
      <c r="G646" s="141">
        <f t="shared" si="30"/>
        <v>-16500</v>
      </c>
      <c r="H646" s="141">
        <f>H647</f>
        <v>0</v>
      </c>
    </row>
    <row r="647" spans="1:8" s="36" customFormat="1" ht="15" x14ac:dyDescent="0.2">
      <c r="A647" s="117" t="s">
        <v>646</v>
      </c>
      <c r="B647" s="171" t="s">
        <v>657</v>
      </c>
      <c r="C647" s="118" t="s">
        <v>304</v>
      </c>
      <c r="D647" s="118"/>
      <c r="E647" s="118"/>
      <c r="F647" s="141">
        <f>F648</f>
        <v>16500</v>
      </c>
      <c r="G647" s="141">
        <f t="shared" si="30"/>
        <v>-16500</v>
      </c>
      <c r="H647" s="141">
        <f>H648</f>
        <v>0</v>
      </c>
    </row>
    <row r="648" spans="1:8" s="36" customFormat="1" ht="15" x14ac:dyDescent="0.2">
      <c r="A648" s="117" t="s">
        <v>647</v>
      </c>
      <c r="B648" s="171" t="s">
        <v>657</v>
      </c>
      <c r="C648" s="118" t="s">
        <v>304</v>
      </c>
      <c r="D648" s="118" t="s">
        <v>488</v>
      </c>
      <c r="E648" s="118"/>
      <c r="F648" s="141">
        <f>F649</f>
        <v>16500</v>
      </c>
      <c r="G648" s="141">
        <f t="shared" si="30"/>
        <v>-16500</v>
      </c>
      <c r="H648" s="141">
        <f>H649</f>
        <v>0</v>
      </c>
    </row>
    <row r="649" spans="1:8" s="36" customFormat="1" ht="15" x14ac:dyDescent="0.2">
      <c r="A649" s="126" t="s">
        <v>228</v>
      </c>
      <c r="B649" s="172" t="s">
        <v>657</v>
      </c>
      <c r="C649" s="127" t="s">
        <v>304</v>
      </c>
      <c r="D649" s="127" t="s">
        <v>488</v>
      </c>
      <c r="E649" s="127" t="s">
        <v>437</v>
      </c>
      <c r="F649" s="142">
        <f>F650</f>
        <v>16500</v>
      </c>
      <c r="G649" s="141">
        <f t="shared" si="30"/>
        <v>-16500</v>
      </c>
      <c r="H649" s="142">
        <f>H650</f>
        <v>0</v>
      </c>
    </row>
    <row r="650" spans="1:8" s="36" customFormat="1" ht="15" x14ac:dyDescent="0.2">
      <c r="A650" s="126" t="s">
        <v>438</v>
      </c>
      <c r="B650" s="172" t="s">
        <v>657</v>
      </c>
      <c r="C650" s="127" t="s">
        <v>304</v>
      </c>
      <c r="D650" s="127" t="s">
        <v>488</v>
      </c>
      <c r="E650" s="127" t="s">
        <v>439</v>
      </c>
      <c r="F650" s="142">
        <v>16500</v>
      </c>
      <c r="G650" s="141">
        <f t="shared" si="30"/>
        <v>-16500</v>
      </c>
      <c r="H650" s="142">
        <f>16500-16500</f>
        <v>0</v>
      </c>
    </row>
    <row r="651" spans="1:8" s="36" customFormat="1" ht="15" x14ac:dyDescent="0.2">
      <c r="A651" s="148" t="s">
        <v>176</v>
      </c>
      <c r="B651" s="171" t="s">
        <v>658</v>
      </c>
      <c r="C651" s="118"/>
      <c r="D651" s="118"/>
      <c r="E651" s="118"/>
      <c r="F651" s="119">
        <f>F652</f>
        <v>40000</v>
      </c>
      <c r="G651" s="141">
        <f t="shared" si="30"/>
        <v>12950</v>
      </c>
      <c r="H651" s="119">
        <f>H652</f>
        <v>52950</v>
      </c>
    </row>
    <row r="652" spans="1:8" s="36" customFormat="1" ht="15" x14ac:dyDescent="0.2">
      <c r="A652" s="52" t="s">
        <v>383</v>
      </c>
      <c r="B652" s="171" t="s">
        <v>658</v>
      </c>
      <c r="C652" s="22" t="s">
        <v>495</v>
      </c>
      <c r="D652" s="29"/>
      <c r="E652" s="118"/>
      <c r="F652" s="119">
        <f>F653</f>
        <v>40000</v>
      </c>
      <c r="G652" s="141">
        <f t="shared" si="30"/>
        <v>12950</v>
      </c>
      <c r="H652" s="119">
        <f>H653</f>
        <v>52950</v>
      </c>
    </row>
    <row r="653" spans="1:8" s="36" customFormat="1" ht="15" x14ac:dyDescent="0.2">
      <c r="A653" s="70" t="s">
        <v>387</v>
      </c>
      <c r="B653" s="171" t="s">
        <v>658</v>
      </c>
      <c r="C653" s="22" t="s">
        <v>495</v>
      </c>
      <c r="D653" s="22" t="s">
        <v>489</v>
      </c>
      <c r="E653" s="118"/>
      <c r="F653" s="119">
        <f>F654</f>
        <v>40000</v>
      </c>
      <c r="G653" s="141">
        <f t="shared" si="30"/>
        <v>12950</v>
      </c>
      <c r="H653" s="119">
        <f>H654</f>
        <v>52950</v>
      </c>
    </row>
    <row r="654" spans="1:8" s="36" customFormat="1" ht="15" x14ac:dyDescent="0.2">
      <c r="A654" s="126" t="s">
        <v>303</v>
      </c>
      <c r="B654" s="172" t="s">
        <v>658</v>
      </c>
      <c r="C654" s="127" t="s">
        <v>495</v>
      </c>
      <c r="D654" s="127" t="s">
        <v>489</v>
      </c>
      <c r="E654" s="127" t="s">
        <v>84</v>
      </c>
      <c r="F654" s="128">
        <f>F655</f>
        <v>40000</v>
      </c>
      <c r="G654" s="142">
        <f t="shared" si="30"/>
        <v>12950</v>
      </c>
      <c r="H654" s="128">
        <f>H655</f>
        <v>52950</v>
      </c>
    </row>
    <row r="655" spans="1:8" s="36" customFormat="1" ht="15" x14ac:dyDescent="0.2">
      <c r="A655" s="126" t="s">
        <v>85</v>
      </c>
      <c r="B655" s="172" t="s">
        <v>658</v>
      </c>
      <c r="C655" s="127" t="s">
        <v>495</v>
      </c>
      <c r="D655" s="127" t="s">
        <v>489</v>
      </c>
      <c r="E655" s="127" t="s">
        <v>86</v>
      </c>
      <c r="F655" s="128">
        <v>40000</v>
      </c>
      <c r="G655" s="142">
        <f t="shared" si="30"/>
        <v>12950</v>
      </c>
      <c r="H655" s="128">
        <f>40000-8000+20950</f>
        <v>52950</v>
      </c>
    </row>
    <row r="656" spans="1:8" s="36" customFormat="1" ht="15" x14ac:dyDescent="0.2">
      <c r="A656" s="117" t="s">
        <v>354</v>
      </c>
      <c r="B656" s="171" t="s">
        <v>659</v>
      </c>
      <c r="C656" s="118"/>
      <c r="D656" s="118"/>
      <c r="E656" s="118"/>
      <c r="F656" s="119">
        <f>F657</f>
        <v>32000</v>
      </c>
      <c r="G656" s="141">
        <f t="shared" si="30"/>
        <v>0</v>
      </c>
      <c r="H656" s="119">
        <f>H657</f>
        <v>32000</v>
      </c>
    </row>
    <row r="657" spans="1:8" s="36" customFormat="1" ht="15" x14ac:dyDescent="0.2">
      <c r="A657" s="52" t="s">
        <v>383</v>
      </c>
      <c r="B657" s="171" t="s">
        <v>659</v>
      </c>
      <c r="C657" s="22" t="s">
        <v>495</v>
      </c>
      <c r="D657" s="29"/>
      <c r="E657" s="118"/>
      <c r="F657" s="119">
        <f>F658</f>
        <v>32000</v>
      </c>
      <c r="G657" s="141">
        <f t="shared" si="30"/>
        <v>0</v>
      </c>
      <c r="H657" s="119">
        <f>H658</f>
        <v>32000</v>
      </c>
    </row>
    <row r="658" spans="1:8" s="36" customFormat="1" ht="15" x14ac:dyDescent="0.2">
      <c r="A658" s="70" t="s">
        <v>387</v>
      </c>
      <c r="B658" s="171" t="s">
        <v>659</v>
      </c>
      <c r="C658" s="22" t="s">
        <v>495</v>
      </c>
      <c r="D658" s="22" t="s">
        <v>489</v>
      </c>
      <c r="E658" s="118"/>
      <c r="F658" s="119">
        <f>F659</f>
        <v>32000</v>
      </c>
      <c r="G658" s="141">
        <f t="shared" si="30"/>
        <v>0</v>
      </c>
      <c r="H658" s="119">
        <f>H659</f>
        <v>32000</v>
      </c>
    </row>
    <row r="659" spans="1:8" s="36" customFormat="1" ht="15" x14ac:dyDescent="0.2">
      <c r="A659" s="126" t="s">
        <v>228</v>
      </c>
      <c r="B659" s="127" t="s">
        <v>659</v>
      </c>
      <c r="C659" s="127" t="s">
        <v>495</v>
      </c>
      <c r="D659" s="127" t="s">
        <v>489</v>
      </c>
      <c r="E659" s="127" t="s">
        <v>437</v>
      </c>
      <c r="F659" s="128">
        <f>F660</f>
        <v>32000</v>
      </c>
      <c r="G659" s="141">
        <f t="shared" si="30"/>
        <v>0</v>
      </c>
      <c r="H659" s="128">
        <f>H660</f>
        <v>32000</v>
      </c>
    </row>
    <row r="660" spans="1:8" s="36" customFormat="1" ht="15" x14ac:dyDescent="0.2">
      <c r="A660" s="126" t="s">
        <v>438</v>
      </c>
      <c r="B660" s="127" t="s">
        <v>659</v>
      </c>
      <c r="C660" s="127" t="s">
        <v>495</v>
      </c>
      <c r="D660" s="127" t="s">
        <v>489</v>
      </c>
      <c r="E660" s="127" t="s">
        <v>439</v>
      </c>
      <c r="F660" s="128">
        <v>32000</v>
      </c>
      <c r="G660" s="141">
        <f t="shared" si="30"/>
        <v>0</v>
      </c>
      <c r="H660" s="128">
        <v>32000</v>
      </c>
    </row>
    <row r="661" spans="1:8" s="36" customFormat="1" ht="15" x14ac:dyDescent="0.2">
      <c r="A661" s="117" t="s">
        <v>660</v>
      </c>
      <c r="B661" s="118" t="s">
        <v>661</v>
      </c>
      <c r="C661" s="118"/>
      <c r="D661" s="118"/>
      <c r="E661" s="118"/>
      <c r="F661" s="119">
        <f>F662</f>
        <v>2000</v>
      </c>
      <c r="G661" s="141">
        <f t="shared" si="30"/>
        <v>-500</v>
      </c>
      <c r="H661" s="119">
        <f>H662</f>
        <v>1500</v>
      </c>
    </row>
    <row r="662" spans="1:8" s="36" customFormat="1" ht="15" x14ac:dyDescent="0.2">
      <c r="A662" s="52" t="s">
        <v>383</v>
      </c>
      <c r="B662" s="118" t="s">
        <v>661</v>
      </c>
      <c r="C662" s="22" t="s">
        <v>495</v>
      </c>
      <c r="D662" s="29"/>
      <c r="E662" s="118"/>
      <c r="F662" s="119">
        <f>F663</f>
        <v>2000</v>
      </c>
      <c r="G662" s="141">
        <f t="shared" si="30"/>
        <v>-500</v>
      </c>
      <c r="H662" s="119">
        <f>H663</f>
        <v>1500</v>
      </c>
    </row>
    <row r="663" spans="1:8" s="36" customFormat="1" ht="15" x14ac:dyDescent="0.2">
      <c r="A663" s="70" t="s">
        <v>387</v>
      </c>
      <c r="B663" s="118" t="s">
        <v>661</v>
      </c>
      <c r="C663" s="22" t="s">
        <v>495</v>
      </c>
      <c r="D663" s="22" t="s">
        <v>489</v>
      </c>
      <c r="E663" s="118"/>
      <c r="F663" s="119">
        <f>F664</f>
        <v>2000</v>
      </c>
      <c r="G663" s="141">
        <f t="shared" si="30"/>
        <v>-500</v>
      </c>
      <c r="H663" s="119">
        <f>H664</f>
        <v>1500</v>
      </c>
    </row>
    <row r="664" spans="1:8" s="36" customFormat="1" ht="15" x14ac:dyDescent="0.2">
      <c r="A664" s="126" t="s">
        <v>228</v>
      </c>
      <c r="B664" s="127" t="s">
        <v>661</v>
      </c>
      <c r="C664" s="127" t="s">
        <v>495</v>
      </c>
      <c r="D664" s="127" t="s">
        <v>489</v>
      </c>
      <c r="E664" s="127" t="s">
        <v>437</v>
      </c>
      <c r="F664" s="128">
        <f>F665</f>
        <v>2000</v>
      </c>
      <c r="G664" s="141">
        <f t="shared" si="30"/>
        <v>-500</v>
      </c>
      <c r="H664" s="128">
        <f>H665</f>
        <v>1500</v>
      </c>
    </row>
    <row r="665" spans="1:8" s="36" customFormat="1" ht="15" x14ac:dyDescent="0.2">
      <c r="A665" s="126" t="s">
        <v>438</v>
      </c>
      <c r="B665" s="127" t="s">
        <v>661</v>
      </c>
      <c r="C665" s="127" t="s">
        <v>495</v>
      </c>
      <c r="D665" s="127" t="s">
        <v>489</v>
      </c>
      <c r="E665" s="127" t="s">
        <v>439</v>
      </c>
      <c r="F665" s="128">
        <v>2000</v>
      </c>
      <c r="G665" s="141">
        <f t="shared" si="30"/>
        <v>-500</v>
      </c>
      <c r="H665" s="128">
        <f>2000-500</f>
        <v>1500</v>
      </c>
    </row>
    <row r="666" spans="1:8" s="36" customFormat="1" ht="15" x14ac:dyDescent="0.2">
      <c r="A666" s="117" t="s">
        <v>721</v>
      </c>
      <c r="B666" s="118" t="s">
        <v>662</v>
      </c>
      <c r="C666" s="118"/>
      <c r="D666" s="118"/>
      <c r="E666" s="118"/>
      <c r="F666" s="119">
        <f>F667</f>
        <v>10000</v>
      </c>
      <c r="G666" s="141">
        <f t="shared" si="30"/>
        <v>8000</v>
      </c>
      <c r="H666" s="119">
        <f>H667</f>
        <v>18000</v>
      </c>
    </row>
    <row r="667" spans="1:8" s="36" customFormat="1" ht="15" x14ac:dyDescent="0.2">
      <c r="A667" s="70" t="s">
        <v>398</v>
      </c>
      <c r="B667" s="118" t="s">
        <v>662</v>
      </c>
      <c r="C667" s="22" t="s">
        <v>493</v>
      </c>
      <c r="D667" s="22"/>
      <c r="E667" s="118"/>
      <c r="F667" s="119">
        <f>F668</f>
        <v>10000</v>
      </c>
      <c r="G667" s="141">
        <f t="shared" si="30"/>
        <v>8000</v>
      </c>
      <c r="H667" s="119">
        <f>H668</f>
        <v>18000</v>
      </c>
    </row>
    <row r="668" spans="1:8" s="36" customFormat="1" ht="15" x14ac:dyDescent="0.2">
      <c r="A668" s="70" t="s">
        <v>472</v>
      </c>
      <c r="B668" s="118" t="s">
        <v>662</v>
      </c>
      <c r="C668" s="22" t="s">
        <v>493</v>
      </c>
      <c r="D668" s="22" t="s">
        <v>78</v>
      </c>
      <c r="E668" s="118"/>
      <c r="F668" s="119">
        <f>F669</f>
        <v>10000</v>
      </c>
      <c r="G668" s="141">
        <f t="shared" si="30"/>
        <v>8000</v>
      </c>
      <c r="H668" s="119">
        <f>H669</f>
        <v>18000</v>
      </c>
    </row>
    <row r="669" spans="1:8" s="36" customFormat="1" ht="15" x14ac:dyDescent="0.2">
      <c r="A669" s="126" t="s">
        <v>228</v>
      </c>
      <c r="B669" s="127" t="s">
        <v>662</v>
      </c>
      <c r="C669" s="127" t="s">
        <v>493</v>
      </c>
      <c r="D669" s="127" t="s">
        <v>78</v>
      </c>
      <c r="E669" s="127" t="s">
        <v>437</v>
      </c>
      <c r="F669" s="128">
        <f>F670</f>
        <v>10000</v>
      </c>
      <c r="G669" s="142">
        <f t="shared" si="30"/>
        <v>8000</v>
      </c>
      <c r="H669" s="128">
        <f>H670</f>
        <v>18000</v>
      </c>
    </row>
    <row r="670" spans="1:8" s="36" customFormat="1" ht="15" x14ac:dyDescent="0.2">
      <c r="A670" s="126" t="s">
        <v>438</v>
      </c>
      <c r="B670" s="127" t="s">
        <v>662</v>
      </c>
      <c r="C670" s="127" t="s">
        <v>493</v>
      </c>
      <c r="D670" s="127" t="s">
        <v>78</v>
      </c>
      <c r="E670" s="127" t="s">
        <v>439</v>
      </c>
      <c r="F670" s="128">
        <v>10000</v>
      </c>
      <c r="G670" s="142">
        <f t="shared" si="30"/>
        <v>8000</v>
      </c>
      <c r="H670" s="128">
        <f>10000+8000</f>
        <v>18000</v>
      </c>
    </row>
    <row r="671" spans="1:8" s="36" customFormat="1" ht="15" x14ac:dyDescent="0.2">
      <c r="A671" s="117" t="s">
        <v>229</v>
      </c>
      <c r="B671" s="118" t="s">
        <v>649</v>
      </c>
      <c r="C671" s="118"/>
      <c r="D671" s="118"/>
      <c r="E671" s="118"/>
      <c r="F671" s="119">
        <f>F672</f>
        <v>3000</v>
      </c>
      <c r="G671" s="141">
        <f t="shared" si="30"/>
        <v>0</v>
      </c>
      <c r="H671" s="119">
        <f>H672</f>
        <v>3000</v>
      </c>
    </row>
    <row r="672" spans="1:8" s="36" customFormat="1" ht="15" x14ac:dyDescent="0.2">
      <c r="A672" s="52" t="s">
        <v>365</v>
      </c>
      <c r="B672" s="118" t="s">
        <v>649</v>
      </c>
      <c r="C672" s="22" t="s">
        <v>78</v>
      </c>
      <c r="D672" s="22"/>
      <c r="E672" s="118"/>
      <c r="F672" s="119">
        <f>F673</f>
        <v>3000</v>
      </c>
      <c r="G672" s="141">
        <f t="shared" si="30"/>
        <v>0</v>
      </c>
      <c r="H672" s="119">
        <f>H673</f>
        <v>3000</v>
      </c>
    </row>
    <row r="673" spans="1:8" s="36" customFormat="1" ht="15" x14ac:dyDescent="0.2">
      <c r="A673" s="52" t="s">
        <v>407</v>
      </c>
      <c r="B673" s="118" t="s">
        <v>649</v>
      </c>
      <c r="C673" s="22" t="s">
        <v>78</v>
      </c>
      <c r="D673" s="22" t="s">
        <v>494</v>
      </c>
      <c r="E673" s="118"/>
      <c r="F673" s="119">
        <f>F674</f>
        <v>3000</v>
      </c>
      <c r="G673" s="141">
        <f t="shared" si="30"/>
        <v>0</v>
      </c>
      <c r="H673" s="119">
        <f>H674</f>
        <v>3000</v>
      </c>
    </row>
    <row r="674" spans="1:8" s="36" customFormat="1" ht="15" x14ac:dyDescent="0.2">
      <c r="A674" s="126" t="s">
        <v>303</v>
      </c>
      <c r="B674" s="127" t="s">
        <v>649</v>
      </c>
      <c r="C674" s="127" t="s">
        <v>78</v>
      </c>
      <c r="D674" s="127" t="s">
        <v>494</v>
      </c>
      <c r="E674" s="127" t="s">
        <v>84</v>
      </c>
      <c r="F674" s="128">
        <f>F675</f>
        <v>3000</v>
      </c>
      <c r="G674" s="141">
        <f t="shared" si="30"/>
        <v>0</v>
      </c>
      <c r="H674" s="128">
        <f>H675</f>
        <v>3000</v>
      </c>
    </row>
    <row r="675" spans="1:8" s="36" customFormat="1" ht="15" x14ac:dyDescent="0.2">
      <c r="A675" s="126" t="s">
        <v>85</v>
      </c>
      <c r="B675" s="127" t="s">
        <v>649</v>
      </c>
      <c r="C675" s="127" t="s">
        <v>78</v>
      </c>
      <c r="D675" s="127" t="s">
        <v>494</v>
      </c>
      <c r="E675" s="127" t="s">
        <v>86</v>
      </c>
      <c r="F675" s="128">
        <v>3000</v>
      </c>
      <c r="G675" s="141">
        <f t="shared" si="30"/>
        <v>0</v>
      </c>
      <c r="H675" s="128">
        <v>3000</v>
      </c>
    </row>
    <row r="676" spans="1:8" s="36" customFormat="1" ht="15" x14ac:dyDescent="0.2">
      <c r="A676" s="148" t="s">
        <v>652</v>
      </c>
      <c r="B676" s="118" t="s">
        <v>653</v>
      </c>
      <c r="C676" s="118"/>
      <c r="D676" s="118"/>
      <c r="E676" s="118"/>
      <c r="F676" s="119">
        <f>F677</f>
        <v>10000</v>
      </c>
      <c r="G676" s="141">
        <f t="shared" si="30"/>
        <v>0</v>
      </c>
      <c r="H676" s="119">
        <f>H677</f>
        <v>10000</v>
      </c>
    </row>
    <row r="677" spans="1:8" s="36" customFormat="1" ht="15" x14ac:dyDescent="0.2">
      <c r="A677" s="52" t="s">
        <v>377</v>
      </c>
      <c r="B677" s="118" t="s">
        <v>653</v>
      </c>
      <c r="C677" s="22" t="s">
        <v>435</v>
      </c>
      <c r="D677" s="22"/>
      <c r="E677" s="118"/>
      <c r="F677" s="119">
        <f>F678</f>
        <v>10000</v>
      </c>
      <c r="G677" s="141">
        <f t="shared" si="30"/>
        <v>0</v>
      </c>
      <c r="H677" s="119">
        <f>H678</f>
        <v>10000</v>
      </c>
    </row>
    <row r="678" spans="1:8" s="36" customFormat="1" ht="15" x14ac:dyDescent="0.2">
      <c r="A678" s="52" t="s">
        <v>381</v>
      </c>
      <c r="B678" s="118" t="s">
        <v>653</v>
      </c>
      <c r="C678" s="22" t="s">
        <v>435</v>
      </c>
      <c r="D678" s="22" t="s">
        <v>488</v>
      </c>
      <c r="E678" s="118"/>
      <c r="F678" s="119">
        <f>F679</f>
        <v>10000</v>
      </c>
      <c r="G678" s="141">
        <f t="shared" si="30"/>
        <v>0</v>
      </c>
      <c r="H678" s="119">
        <f>H679</f>
        <v>10000</v>
      </c>
    </row>
    <row r="679" spans="1:8" s="36" customFormat="1" ht="15" x14ac:dyDescent="0.2">
      <c r="A679" s="126" t="s">
        <v>191</v>
      </c>
      <c r="B679" s="127" t="s">
        <v>653</v>
      </c>
      <c r="C679" s="127" t="s">
        <v>435</v>
      </c>
      <c r="D679" s="127" t="s">
        <v>488</v>
      </c>
      <c r="E679" s="127" t="s">
        <v>84</v>
      </c>
      <c r="F679" s="128">
        <f>F680</f>
        <v>10000</v>
      </c>
      <c r="G679" s="141">
        <f t="shared" si="30"/>
        <v>0</v>
      </c>
      <c r="H679" s="128">
        <f>H680</f>
        <v>10000</v>
      </c>
    </row>
    <row r="680" spans="1:8" s="36" customFormat="1" ht="15" x14ac:dyDescent="0.2">
      <c r="A680" s="126" t="s">
        <v>85</v>
      </c>
      <c r="B680" s="127" t="s">
        <v>653</v>
      </c>
      <c r="C680" s="127" t="s">
        <v>435</v>
      </c>
      <c r="D680" s="127" t="s">
        <v>488</v>
      </c>
      <c r="E680" s="127" t="s">
        <v>86</v>
      </c>
      <c r="F680" s="128">
        <v>10000</v>
      </c>
      <c r="G680" s="141">
        <f t="shared" si="30"/>
        <v>0</v>
      </c>
      <c r="H680" s="128">
        <v>10000</v>
      </c>
    </row>
    <row r="681" spans="1:8" s="36" customFormat="1" ht="15" x14ac:dyDescent="0.2">
      <c r="A681" s="117" t="s">
        <v>654</v>
      </c>
      <c r="B681" s="118" t="s">
        <v>655</v>
      </c>
      <c r="C681" s="118"/>
      <c r="D681" s="118"/>
      <c r="E681" s="118"/>
      <c r="F681" s="119">
        <f>F682</f>
        <v>3600</v>
      </c>
      <c r="G681" s="141">
        <f t="shared" si="30"/>
        <v>0</v>
      </c>
      <c r="H681" s="119">
        <f>H682</f>
        <v>3600</v>
      </c>
    </row>
    <row r="682" spans="1:8" s="36" customFormat="1" ht="15" x14ac:dyDescent="0.2">
      <c r="A682" s="52" t="s">
        <v>377</v>
      </c>
      <c r="B682" s="118" t="s">
        <v>655</v>
      </c>
      <c r="C682" s="22" t="s">
        <v>435</v>
      </c>
      <c r="D682" s="22"/>
      <c r="E682" s="118"/>
      <c r="F682" s="119">
        <f>F683</f>
        <v>3600</v>
      </c>
      <c r="G682" s="141">
        <f t="shared" si="30"/>
        <v>0</v>
      </c>
      <c r="H682" s="119">
        <f>H683</f>
        <v>3600</v>
      </c>
    </row>
    <row r="683" spans="1:8" s="36" customFormat="1" ht="15" x14ac:dyDescent="0.2">
      <c r="A683" s="52" t="s">
        <v>381</v>
      </c>
      <c r="B683" s="118" t="s">
        <v>655</v>
      </c>
      <c r="C683" s="22" t="s">
        <v>435</v>
      </c>
      <c r="D683" s="22" t="s">
        <v>488</v>
      </c>
      <c r="E683" s="118"/>
      <c r="F683" s="119">
        <f>F684</f>
        <v>3600</v>
      </c>
      <c r="G683" s="141">
        <f t="shared" si="30"/>
        <v>0</v>
      </c>
      <c r="H683" s="119">
        <f>H684</f>
        <v>3600</v>
      </c>
    </row>
    <row r="684" spans="1:8" s="36" customFormat="1" ht="15" x14ac:dyDescent="0.2">
      <c r="A684" s="126" t="s">
        <v>191</v>
      </c>
      <c r="B684" s="127" t="s">
        <v>655</v>
      </c>
      <c r="C684" s="127" t="s">
        <v>435</v>
      </c>
      <c r="D684" s="127" t="s">
        <v>488</v>
      </c>
      <c r="E684" s="127" t="s">
        <v>84</v>
      </c>
      <c r="F684" s="128">
        <f>F685</f>
        <v>3600</v>
      </c>
      <c r="G684" s="141">
        <f t="shared" ref="G684:G714" si="32">H684-F684</f>
        <v>0</v>
      </c>
      <c r="H684" s="128">
        <f>H685</f>
        <v>3600</v>
      </c>
    </row>
    <row r="685" spans="1:8" s="36" customFormat="1" ht="15" x14ac:dyDescent="0.2">
      <c r="A685" s="126" t="s">
        <v>85</v>
      </c>
      <c r="B685" s="127" t="s">
        <v>655</v>
      </c>
      <c r="C685" s="127" t="s">
        <v>435</v>
      </c>
      <c r="D685" s="127" t="s">
        <v>488</v>
      </c>
      <c r="E685" s="127" t="s">
        <v>86</v>
      </c>
      <c r="F685" s="128">
        <v>3600</v>
      </c>
      <c r="G685" s="141">
        <f t="shared" si="32"/>
        <v>0</v>
      </c>
      <c r="H685" s="128">
        <v>3600</v>
      </c>
    </row>
    <row r="686" spans="1:8" s="36" customFormat="1" ht="15" x14ac:dyDescent="0.2">
      <c r="A686" s="117" t="s">
        <v>717</v>
      </c>
      <c r="B686" s="118" t="s">
        <v>714</v>
      </c>
      <c r="C686" s="118"/>
      <c r="D686" s="118"/>
      <c r="E686" s="127"/>
      <c r="F686" s="119">
        <f>F687</f>
        <v>100000</v>
      </c>
      <c r="G686" s="141">
        <f t="shared" si="32"/>
        <v>0</v>
      </c>
      <c r="H686" s="119">
        <f>H687</f>
        <v>100000</v>
      </c>
    </row>
    <row r="687" spans="1:8" s="36" customFormat="1" ht="15" x14ac:dyDescent="0.2">
      <c r="A687" s="52" t="s">
        <v>377</v>
      </c>
      <c r="B687" s="118" t="s">
        <v>714</v>
      </c>
      <c r="C687" s="118" t="s">
        <v>435</v>
      </c>
      <c r="D687" s="118"/>
      <c r="E687" s="127"/>
      <c r="F687" s="119">
        <f>F688</f>
        <v>100000</v>
      </c>
      <c r="G687" s="141">
        <f t="shared" si="32"/>
        <v>0</v>
      </c>
      <c r="H687" s="119">
        <f>H688</f>
        <v>100000</v>
      </c>
    </row>
    <row r="688" spans="1:8" s="36" customFormat="1" ht="15" x14ac:dyDescent="0.2">
      <c r="A688" s="52" t="s">
        <v>381</v>
      </c>
      <c r="B688" s="118" t="s">
        <v>714</v>
      </c>
      <c r="C688" s="118" t="s">
        <v>435</v>
      </c>
      <c r="D688" s="118" t="s">
        <v>488</v>
      </c>
      <c r="E688" s="127"/>
      <c r="F688" s="119">
        <f>F689</f>
        <v>100000</v>
      </c>
      <c r="G688" s="141">
        <f t="shared" si="32"/>
        <v>0</v>
      </c>
      <c r="H688" s="119">
        <f>H689</f>
        <v>100000</v>
      </c>
    </row>
    <row r="689" spans="1:8" s="36" customFormat="1" ht="15" x14ac:dyDescent="0.2">
      <c r="A689" s="126" t="s">
        <v>191</v>
      </c>
      <c r="B689" s="127" t="s">
        <v>714</v>
      </c>
      <c r="C689" s="127" t="s">
        <v>435</v>
      </c>
      <c r="D689" s="127" t="s">
        <v>488</v>
      </c>
      <c r="E689" s="127" t="s">
        <v>84</v>
      </c>
      <c r="F689" s="128">
        <f>F690</f>
        <v>100000</v>
      </c>
      <c r="G689" s="141">
        <f t="shared" si="32"/>
        <v>0</v>
      </c>
      <c r="H689" s="128">
        <f>H690</f>
        <v>100000</v>
      </c>
    </row>
    <row r="690" spans="1:8" s="36" customFormat="1" ht="15" x14ac:dyDescent="0.2">
      <c r="A690" s="126" t="s">
        <v>85</v>
      </c>
      <c r="B690" s="127" t="s">
        <v>714</v>
      </c>
      <c r="C690" s="127" t="s">
        <v>435</v>
      </c>
      <c r="D690" s="127" t="s">
        <v>488</v>
      </c>
      <c r="E690" s="127" t="s">
        <v>86</v>
      </c>
      <c r="F690" s="128">
        <v>100000</v>
      </c>
      <c r="G690" s="141">
        <f t="shared" si="32"/>
        <v>0</v>
      </c>
      <c r="H690" s="128">
        <v>100000</v>
      </c>
    </row>
    <row r="691" spans="1:8" s="36" customFormat="1" ht="15" x14ac:dyDescent="0.2">
      <c r="A691" s="117" t="s">
        <v>845</v>
      </c>
      <c r="B691" s="118" t="s">
        <v>846</v>
      </c>
      <c r="C691" s="127"/>
      <c r="D691" s="127"/>
      <c r="E691" s="127"/>
      <c r="F691" s="128"/>
      <c r="G691" s="141"/>
      <c r="H691" s="119">
        <f>H692</f>
        <v>11000</v>
      </c>
    </row>
    <row r="692" spans="1:8" s="36" customFormat="1" ht="15" x14ac:dyDescent="0.2">
      <c r="A692" s="52" t="s">
        <v>377</v>
      </c>
      <c r="B692" s="118" t="s">
        <v>846</v>
      </c>
      <c r="C692" s="118" t="s">
        <v>435</v>
      </c>
      <c r="D692" s="118"/>
      <c r="E692" s="127"/>
      <c r="F692" s="128"/>
      <c r="G692" s="141"/>
      <c r="H692" s="119">
        <f>H693</f>
        <v>11000</v>
      </c>
    </row>
    <row r="693" spans="1:8" s="36" customFormat="1" ht="15" x14ac:dyDescent="0.2">
      <c r="A693" s="52" t="s">
        <v>381</v>
      </c>
      <c r="B693" s="118" t="s">
        <v>846</v>
      </c>
      <c r="C693" s="118" t="s">
        <v>435</v>
      </c>
      <c r="D693" s="118" t="s">
        <v>488</v>
      </c>
      <c r="E693" s="127"/>
      <c r="F693" s="128"/>
      <c r="G693" s="141"/>
      <c r="H693" s="119">
        <f>H694</f>
        <v>11000</v>
      </c>
    </row>
    <row r="694" spans="1:8" s="36" customFormat="1" ht="15" x14ac:dyDescent="0.2">
      <c r="A694" s="126" t="s">
        <v>191</v>
      </c>
      <c r="B694" s="127" t="s">
        <v>846</v>
      </c>
      <c r="C694" s="127" t="s">
        <v>435</v>
      </c>
      <c r="D694" s="127" t="s">
        <v>488</v>
      </c>
      <c r="E694" s="127" t="s">
        <v>84</v>
      </c>
      <c r="F694" s="128"/>
      <c r="G694" s="141"/>
      <c r="H694" s="128">
        <f>H695</f>
        <v>11000</v>
      </c>
    </row>
    <row r="695" spans="1:8" s="36" customFormat="1" ht="15" x14ac:dyDescent="0.2">
      <c r="A695" s="126" t="s">
        <v>85</v>
      </c>
      <c r="B695" s="127" t="s">
        <v>846</v>
      </c>
      <c r="C695" s="127" t="s">
        <v>435</v>
      </c>
      <c r="D695" s="127" t="s">
        <v>488</v>
      </c>
      <c r="E695" s="127" t="s">
        <v>86</v>
      </c>
      <c r="F695" s="128"/>
      <c r="G695" s="141"/>
      <c r="H695" s="128">
        <v>11000</v>
      </c>
    </row>
    <row r="696" spans="1:8" s="36" customFormat="1" ht="15" x14ac:dyDescent="0.2">
      <c r="A696" s="117" t="s">
        <v>719</v>
      </c>
      <c r="B696" s="118" t="s">
        <v>720</v>
      </c>
      <c r="C696" s="118" t="s">
        <v>435</v>
      </c>
      <c r="D696" s="118" t="s">
        <v>488</v>
      </c>
      <c r="E696" s="127"/>
      <c r="F696" s="141">
        <f>F697</f>
        <v>0</v>
      </c>
      <c r="G696" s="141">
        <f t="shared" si="32"/>
        <v>50000</v>
      </c>
      <c r="H696" s="141">
        <f>H697</f>
        <v>50000</v>
      </c>
    </row>
    <row r="697" spans="1:8" s="36" customFormat="1" ht="15" x14ac:dyDescent="0.2">
      <c r="A697" s="126" t="s">
        <v>191</v>
      </c>
      <c r="B697" s="127" t="s">
        <v>720</v>
      </c>
      <c r="C697" s="127" t="s">
        <v>435</v>
      </c>
      <c r="D697" s="127" t="s">
        <v>488</v>
      </c>
      <c r="E697" s="127" t="s">
        <v>84</v>
      </c>
      <c r="F697" s="142">
        <f>F698</f>
        <v>0</v>
      </c>
      <c r="G697" s="142">
        <f t="shared" si="32"/>
        <v>50000</v>
      </c>
      <c r="H697" s="142">
        <f>H698</f>
        <v>50000</v>
      </c>
    </row>
    <row r="698" spans="1:8" s="36" customFormat="1" ht="15" x14ac:dyDescent="0.2">
      <c r="A698" s="126" t="s">
        <v>85</v>
      </c>
      <c r="B698" s="127" t="s">
        <v>720</v>
      </c>
      <c r="C698" s="127" t="s">
        <v>435</v>
      </c>
      <c r="D698" s="127" t="s">
        <v>488</v>
      </c>
      <c r="E698" s="127" t="s">
        <v>86</v>
      </c>
      <c r="F698" s="142">
        <v>0</v>
      </c>
      <c r="G698" s="142">
        <f t="shared" si="32"/>
        <v>50000</v>
      </c>
      <c r="H698" s="142">
        <v>50000</v>
      </c>
    </row>
    <row r="699" spans="1:8" s="36" customFormat="1" ht="60" x14ac:dyDescent="0.2">
      <c r="A699" s="52" t="s">
        <v>777</v>
      </c>
      <c r="B699" s="22" t="s">
        <v>774</v>
      </c>
      <c r="C699" s="22" t="s">
        <v>435</v>
      </c>
      <c r="D699" s="22" t="s">
        <v>76</v>
      </c>
      <c r="E699" s="22"/>
      <c r="F699" s="142"/>
      <c r="G699" s="142"/>
      <c r="H699" s="141">
        <f>H700</f>
        <v>54171.156999999999</v>
      </c>
    </row>
    <row r="700" spans="1:8" s="36" customFormat="1" ht="15" x14ac:dyDescent="0.2">
      <c r="A700" s="73" t="s">
        <v>228</v>
      </c>
      <c r="B700" s="29" t="s">
        <v>774</v>
      </c>
      <c r="C700" s="29" t="s">
        <v>435</v>
      </c>
      <c r="D700" s="29" t="s">
        <v>76</v>
      </c>
      <c r="E700" s="29" t="s">
        <v>437</v>
      </c>
      <c r="F700" s="142"/>
      <c r="G700" s="142"/>
      <c r="H700" s="142">
        <f>H701</f>
        <v>54171.156999999999</v>
      </c>
    </row>
    <row r="701" spans="1:8" s="36" customFormat="1" ht="15" x14ac:dyDescent="0.2">
      <c r="A701" s="73" t="s">
        <v>438</v>
      </c>
      <c r="B701" s="29" t="s">
        <v>774</v>
      </c>
      <c r="C701" s="29" t="s">
        <v>435</v>
      </c>
      <c r="D701" s="29" t="s">
        <v>76</v>
      </c>
      <c r="E701" s="29" t="s">
        <v>439</v>
      </c>
      <c r="F701" s="142"/>
      <c r="G701" s="142"/>
      <c r="H701" s="142">
        <v>54171.156999999999</v>
      </c>
    </row>
    <row r="702" spans="1:8" s="36" customFormat="1" ht="36" x14ac:dyDescent="0.2">
      <c r="A702" s="70" t="s">
        <v>775</v>
      </c>
      <c r="B702" s="22" t="s">
        <v>776</v>
      </c>
      <c r="C702" s="22" t="s">
        <v>435</v>
      </c>
      <c r="D702" s="22" t="s">
        <v>76</v>
      </c>
      <c r="E702" s="22"/>
      <c r="F702" s="142"/>
      <c r="G702" s="142"/>
      <c r="H702" s="141">
        <f>H703</f>
        <v>2759.0907900000002</v>
      </c>
    </row>
    <row r="703" spans="1:8" s="36" customFormat="1" ht="15" x14ac:dyDescent="0.2">
      <c r="A703" s="73" t="s">
        <v>228</v>
      </c>
      <c r="B703" s="29" t="s">
        <v>776</v>
      </c>
      <c r="C703" s="29" t="s">
        <v>435</v>
      </c>
      <c r="D703" s="29" t="s">
        <v>76</v>
      </c>
      <c r="E703" s="29" t="s">
        <v>437</v>
      </c>
      <c r="F703" s="142"/>
      <c r="G703" s="142"/>
      <c r="H703" s="142">
        <f>H704</f>
        <v>2759.0907900000002</v>
      </c>
    </row>
    <row r="704" spans="1:8" s="36" customFormat="1" ht="15" x14ac:dyDescent="0.2">
      <c r="A704" s="73" t="s">
        <v>438</v>
      </c>
      <c r="B704" s="29" t="s">
        <v>776</v>
      </c>
      <c r="C704" s="29" t="s">
        <v>435</v>
      </c>
      <c r="D704" s="29" t="s">
        <v>76</v>
      </c>
      <c r="E704" s="29" t="s">
        <v>439</v>
      </c>
      <c r="F704" s="142"/>
      <c r="G704" s="142"/>
      <c r="H704" s="142">
        <v>2759.0907900000002</v>
      </c>
    </row>
    <row r="705" spans="1:8" s="36" customFormat="1" ht="24" x14ac:dyDescent="0.2">
      <c r="A705" s="117" t="s">
        <v>644</v>
      </c>
      <c r="B705" s="118" t="s">
        <v>645</v>
      </c>
      <c r="C705" s="118"/>
      <c r="D705" s="118"/>
      <c r="E705" s="118"/>
      <c r="F705" s="119">
        <f>F706</f>
        <v>13300</v>
      </c>
      <c r="G705" s="141">
        <f t="shared" si="32"/>
        <v>0</v>
      </c>
      <c r="H705" s="119">
        <f>H706</f>
        <v>13300</v>
      </c>
    </row>
    <row r="706" spans="1:8" s="36" customFormat="1" ht="15" x14ac:dyDescent="0.2">
      <c r="A706" s="52" t="s">
        <v>377</v>
      </c>
      <c r="B706" s="118" t="s">
        <v>645</v>
      </c>
      <c r="C706" s="22" t="s">
        <v>435</v>
      </c>
      <c r="D706" s="22"/>
      <c r="E706" s="118"/>
      <c r="F706" s="119">
        <f>F707</f>
        <v>13300</v>
      </c>
      <c r="G706" s="141">
        <f t="shared" si="32"/>
        <v>0</v>
      </c>
      <c r="H706" s="119">
        <f>H707</f>
        <v>13300</v>
      </c>
    </row>
    <row r="707" spans="1:8" s="36" customFormat="1" ht="15" x14ac:dyDescent="0.2">
      <c r="A707" s="52" t="s">
        <v>378</v>
      </c>
      <c r="B707" s="118" t="s">
        <v>645</v>
      </c>
      <c r="C707" s="22" t="s">
        <v>435</v>
      </c>
      <c r="D707" s="22" t="s">
        <v>76</v>
      </c>
      <c r="E707" s="118"/>
      <c r="F707" s="119">
        <f>F708</f>
        <v>13300</v>
      </c>
      <c r="G707" s="141">
        <f t="shared" si="32"/>
        <v>0</v>
      </c>
      <c r="H707" s="119">
        <f>H708</f>
        <v>13300</v>
      </c>
    </row>
    <row r="708" spans="1:8" s="36" customFormat="1" ht="15" x14ac:dyDescent="0.2">
      <c r="A708" s="126" t="s">
        <v>228</v>
      </c>
      <c r="B708" s="127" t="s">
        <v>645</v>
      </c>
      <c r="C708" s="127" t="s">
        <v>435</v>
      </c>
      <c r="D708" s="127" t="s">
        <v>76</v>
      </c>
      <c r="E708" s="127" t="s">
        <v>437</v>
      </c>
      <c r="F708" s="128">
        <f>F709</f>
        <v>13300</v>
      </c>
      <c r="G708" s="141">
        <f t="shared" si="32"/>
        <v>0</v>
      </c>
      <c r="H708" s="128">
        <f>H709</f>
        <v>13300</v>
      </c>
    </row>
    <row r="709" spans="1:8" s="36" customFormat="1" ht="15" x14ac:dyDescent="0.2">
      <c r="A709" s="126" t="s">
        <v>438</v>
      </c>
      <c r="B709" s="127" t="s">
        <v>645</v>
      </c>
      <c r="C709" s="127" t="s">
        <v>435</v>
      </c>
      <c r="D709" s="127" t="s">
        <v>76</v>
      </c>
      <c r="E709" s="127" t="s">
        <v>439</v>
      </c>
      <c r="F709" s="128">
        <v>13300</v>
      </c>
      <c r="G709" s="141">
        <f t="shared" si="32"/>
        <v>0</v>
      </c>
      <c r="H709" s="128">
        <v>13300</v>
      </c>
    </row>
    <row r="710" spans="1:8" s="36" customFormat="1" ht="12.75" customHeight="1" x14ac:dyDescent="0.2">
      <c r="A710" s="117" t="s">
        <v>36</v>
      </c>
      <c r="B710" s="118" t="s">
        <v>648</v>
      </c>
      <c r="C710" s="118"/>
      <c r="D710" s="118"/>
      <c r="E710" s="118"/>
      <c r="F710" s="119">
        <f>F711</f>
        <v>500</v>
      </c>
      <c r="G710" s="141">
        <f t="shared" si="32"/>
        <v>500</v>
      </c>
      <c r="H710" s="119">
        <f>H711</f>
        <v>1000</v>
      </c>
    </row>
    <row r="711" spans="1:8" s="36" customFormat="1" ht="15.75" customHeight="1" x14ac:dyDescent="0.2">
      <c r="A711" s="52" t="s">
        <v>383</v>
      </c>
      <c r="B711" s="118" t="s">
        <v>648</v>
      </c>
      <c r="C711" s="118" t="s">
        <v>495</v>
      </c>
      <c r="D711" s="118"/>
      <c r="E711" s="118"/>
      <c r="F711" s="119">
        <f>F712</f>
        <v>500</v>
      </c>
      <c r="G711" s="141">
        <f t="shared" si="32"/>
        <v>500</v>
      </c>
      <c r="H711" s="119">
        <f>H712</f>
        <v>1000</v>
      </c>
    </row>
    <row r="712" spans="1:8" s="36" customFormat="1" ht="15.75" customHeight="1" x14ac:dyDescent="0.2">
      <c r="A712" s="55" t="s">
        <v>384</v>
      </c>
      <c r="B712" s="118" t="s">
        <v>648</v>
      </c>
      <c r="C712" s="118" t="s">
        <v>495</v>
      </c>
      <c r="D712" s="118" t="s">
        <v>76</v>
      </c>
      <c r="E712" s="118"/>
      <c r="F712" s="119">
        <f>F713</f>
        <v>500</v>
      </c>
      <c r="G712" s="141">
        <f t="shared" si="32"/>
        <v>500</v>
      </c>
      <c r="H712" s="119">
        <f>H713</f>
        <v>1000</v>
      </c>
    </row>
    <row r="713" spans="1:8" s="36" customFormat="1" ht="15.75" customHeight="1" x14ac:dyDescent="0.2">
      <c r="A713" s="126" t="s">
        <v>163</v>
      </c>
      <c r="B713" s="127" t="s">
        <v>648</v>
      </c>
      <c r="C713" s="127" t="s">
        <v>495</v>
      </c>
      <c r="D713" s="127" t="s">
        <v>76</v>
      </c>
      <c r="E713" s="127" t="s">
        <v>84</v>
      </c>
      <c r="F713" s="128">
        <f>F714</f>
        <v>500</v>
      </c>
      <c r="G713" s="141">
        <f t="shared" si="32"/>
        <v>500</v>
      </c>
      <c r="H713" s="128">
        <f>H714</f>
        <v>1000</v>
      </c>
    </row>
    <row r="714" spans="1:8" s="36" customFormat="1" ht="15.75" customHeight="1" x14ac:dyDescent="0.2">
      <c r="A714" s="126" t="s">
        <v>85</v>
      </c>
      <c r="B714" s="127" t="s">
        <v>648</v>
      </c>
      <c r="C714" s="127" t="s">
        <v>495</v>
      </c>
      <c r="D714" s="127" t="s">
        <v>76</v>
      </c>
      <c r="E714" s="127" t="s">
        <v>86</v>
      </c>
      <c r="F714" s="128">
        <v>500</v>
      </c>
      <c r="G714" s="141">
        <f t="shared" si="32"/>
        <v>500</v>
      </c>
      <c r="H714" s="128">
        <f>500+500</f>
        <v>1000</v>
      </c>
    </row>
    <row r="715" spans="1:8" s="36" customFormat="1" ht="25.5" customHeight="1" x14ac:dyDescent="0.2">
      <c r="A715" s="138" t="s">
        <v>515</v>
      </c>
      <c r="B715" s="139" t="s">
        <v>52</v>
      </c>
      <c r="C715" s="139"/>
      <c r="D715" s="139"/>
      <c r="E715" s="139"/>
      <c r="F715" s="201" t="e">
        <f>F716++F722+F728+F735</f>
        <v>#REF!</v>
      </c>
      <c r="G715" s="201"/>
      <c r="H715" s="201">
        <f>H716++H722+H728+H735</f>
        <v>41196.300000000003</v>
      </c>
    </row>
    <row r="716" spans="1:8" s="36" customFormat="1" ht="11.25" customHeight="1" x14ac:dyDescent="0.2">
      <c r="A716" s="66" t="s">
        <v>55</v>
      </c>
      <c r="B716" s="22" t="s">
        <v>56</v>
      </c>
      <c r="C716" s="22"/>
      <c r="D716" s="22"/>
      <c r="E716" s="22"/>
      <c r="F716" s="39">
        <f t="shared" ref="F716:H720" si="33">F717</f>
        <v>3000</v>
      </c>
      <c r="G716" s="39"/>
      <c r="H716" s="39">
        <f t="shared" si="33"/>
        <v>3000</v>
      </c>
    </row>
    <row r="717" spans="1:8" s="36" customFormat="1" ht="24" x14ac:dyDescent="0.2">
      <c r="A717" s="70" t="s">
        <v>355</v>
      </c>
      <c r="B717" s="22" t="s">
        <v>590</v>
      </c>
      <c r="C717" s="22"/>
      <c r="D717" s="22"/>
      <c r="E717" s="22"/>
      <c r="F717" s="39">
        <f t="shared" si="33"/>
        <v>3000</v>
      </c>
      <c r="G717" s="39"/>
      <c r="H717" s="39">
        <f t="shared" si="33"/>
        <v>3000</v>
      </c>
    </row>
    <row r="718" spans="1:8" s="36" customFormat="1" ht="15" x14ac:dyDescent="0.2">
      <c r="A718" s="52" t="s">
        <v>383</v>
      </c>
      <c r="B718" s="22" t="s">
        <v>590</v>
      </c>
      <c r="C718" s="22" t="s">
        <v>495</v>
      </c>
      <c r="D718" s="22"/>
      <c r="E718" s="23"/>
      <c r="F718" s="39">
        <f t="shared" si="33"/>
        <v>3000</v>
      </c>
      <c r="G718" s="39"/>
      <c r="H718" s="39">
        <f t="shared" si="33"/>
        <v>3000</v>
      </c>
    </row>
    <row r="719" spans="1:8" s="36" customFormat="1" ht="15" x14ac:dyDescent="0.2">
      <c r="A719" s="52" t="s">
        <v>386</v>
      </c>
      <c r="B719" s="22" t="s">
        <v>590</v>
      </c>
      <c r="C719" s="22" t="s">
        <v>495</v>
      </c>
      <c r="D719" s="22" t="s">
        <v>495</v>
      </c>
      <c r="E719" s="23"/>
      <c r="F719" s="39">
        <f t="shared" si="33"/>
        <v>3000</v>
      </c>
      <c r="G719" s="39"/>
      <c r="H719" s="39">
        <f t="shared" si="33"/>
        <v>3000</v>
      </c>
    </row>
    <row r="720" spans="1:8" s="36" customFormat="1" ht="15" x14ac:dyDescent="0.2">
      <c r="A720" s="73" t="s">
        <v>303</v>
      </c>
      <c r="B720" s="29" t="s">
        <v>590</v>
      </c>
      <c r="C720" s="29" t="s">
        <v>495</v>
      </c>
      <c r="D720" s="29" t="s">
        <v>495</v>
      </c>
      <c r="E720" s="29" t="s">
        <v>84</v>
      </c>
      <c r="F720" s="38">
        <f t="shared" si="33"/>
        <v>3000</v>
      </c>
      <c r="G720" s="38"/>
      <c r="H720" s="38">
        <f t="shared" si="33"/>
        <v>3000</v>
      </c>
    </row>
    <row r="721" spans="1:8" s="36" customFormat="1" ht="15" x14ac:dyDescent="0.2">
      <c r="A721" s="73" t="s">
        <v>85</v>
      </c>
      <c r="B721" s="29" t="s">
        <v>590</v>
      </c>
      <c r="C721" s="29" t="s">
        <v>495</v>
      </c>
      <c r="D721" s="29" t="s">
        <v>495</v>
      </c>
      <c r="E721" s="29" t="s">
        <v>86</v>
      </c>
      <c r="F721" s="38">
        <v>3000</v>
      </c>
      <c r="G721" s="38"/>
      <c r="H721" s="38">
        <v>3000</v>
      </c>
    </row>
    <row r="722" spans="1:8" s="36" customFormat="1" ht="24" x14ac:dyDescent="0.2">
      <c r="A722" s="70" t="s">
        <v>64</v>
      </c>
      <c r="B722" s="22" t="s">
        <v>66</v>
      </c>
      <c r="C722" s="22"/>
      <c r="D722" s="22"/>
      <c r="E722" s="42"/>
      <c r="F722" s="39">
        <f t="shared" ref="F722:H726" si="34">F723</f>
        <v>4000</v>
      </c>
      <c r="G722" s="39"/>
      <c r="H722" s="39">
        <f t="shared" si="34"/>
        <v>4000</v>
      </c>
    </row>
    <row r="723" spans="1:8" s="36" customFormat="1" ht="24" x14ac:dyDescent="0.2">
      <c r="A723" s="70" t="s">
        <v>356</v>
      </c>
      <c r="B723" s="22" t="s">
        <v>592</v>
      </c>
      <c r="C723" s="22"/>
      <c r="D723" s="22"/>
      <c r="E723" s="22"/>
      <c r="F723" s="39">
        <f t="shared" si="34"/>
        <v>4000</v>
      </c>
      <c r="G723" s="39"/>
      <c r="H723" s="39">
        <f t="shared" si="34"/>
        <v>4000</v>
      </c>
    </row>
    <row r="724" spans="1:8" s="36" customFormat="1" ht="15" x14ac:dyDescent="0.2">
      <c r="A724" s="70" t="s">
        <v>400</v>
      </c>
      <c r="B724" s="22" t="s">
        <v>592</v>
      </c>
      <c r="C724" s="22" t="s">
        <v>90</v>
      </c>
      <c r="D724" s="22"/>
      <c r="E724" s="23"/>
      <c r="F724" s="39">
        <f t="shared" si="34"/>
        <v>4000</v>
      </c>
      <c r="G724" s="39"/>
      <c r="H724" s="39">
        <f t="shared" si="34"/>
        <v>4000</v>
      </c>
    </row>
    <row r="725" spans="1:8" s="36" customFormat="1" ht="15" x14ac:dyDescent="0.2">
      <c r="A725" s="70" t="s">
        <v>63</v>
      </c>
      <c r="B725" s="22" t="s">
        <v>592</v>
      </c>
      <c r="C725" s="22" t="s">
        <v>90</v>
      </c>
      <c r="D725" s="22" t="s">
        <v>76</v>
      </c>
      <c r="E725" s="23"/>
      <c r="F725" s="39">
        <f t="shared" si="34"/>
        <v>4000</v>
      </c>
      <c r="G725" s="39"/>
      <c r="H725" s="39">
        <f t="shared" si="34"/>
        <v>4000</v>
      </c>
    </row>
    <row r="726" spans="1:8" s="36" customFormat="1" ht="15" x14ac:dyDescent="0.2">
      <c r="A726" s="73" t="s">
        <v>303</v>
      </c>
      <c r="B726" s="29" t="s">
        <v>592</v>
      </c>
      <c r="C726" s="29" t="s">
        <v>90</v>
      </c>
      <c r="D726" s="29" t="s">
        <v>76</v>
      </c>
      <c r="E726" s="29" t="s">
        <v>84</v>
      </c>
      <c r="F726" s="38">
        <f t="shared" si="34"/>
        <v>4000</v>
      </c>
      <c r="G726" s="38"/>
      <c r="H726" s="38">
        <f t="shared" si="34"/>
        <v>4000</v>
      </c>
    </row>
    <row r="727" spans="1:8" s="36" customFormat="1" ht="15" x14ac:dyDescent="0.2">
      <c r="A727" s="73" t="s">
        <v>85</v>
      </c>
      <c r="B727" s="29" t="s">
        <v>592</v>
      </c>
      <c r="C727" s="29" t="s">
        <v>90</v>
      </c>
      <c r="D727" s="29" t="s">
        <v>76</v>
      </c>
      <c r="E727" s="29" t="s">
        <v>86</v>
      </c>
      <c r="F727" s="38">
        <v>4000</v>
      </c>
      <c r="G727" s="38"/>
      <c r="H727" s="38">
        <v>4000</v>
      </c>
    </row>
    <row r="728" spans="1:8" s="36" customFormat="1" ht="24" x14ac:dyDescent="0.2">
      <c r="A728" s="66" t="s">
        <v>51</v>
      </c>
      <c r="B728" s="22" t="s">
        <v>53</v>
      </c>
      <c r="C728" s="22"/>
      <c r="D728" s="22"/>
      <c r="E728" s="22"/>
      <c r="F728" s="39" t="e">
        <f>#REF!</f>
        <v>#REF!</v>
      </c>
      <c r="G728" s="39"/>
      <c r="H728" s="88">
        <f>H729</f>
        <v>30341.3</v>
      </c>
    </row>
    <row r="729" spans="1:8" s="36" customFormat="1" ht="15" x14ac:dyDescent="0.2">
      <c r="A729" s="66" t="s">
        <v>54</v>
      </c>
      <c r="B729" s="22" t="s">
        <v>593</v>
      </c>
      <c r="C729" s="22"/>
      <c r="D729" s="22"/>
      <c r="E729" s="22"/>
      <c r="F729" s="39">
        <f t="shared" ref="F729:H733" si="35">F730</f>
        <v>30341.3</v>
      </c>
      <c r="G729" s="39"/>
      <c r="H729" s="88">
        <f t="shared" si="35"/>
        <v>30341.3</v>
      </c>
    </row>
    <row r="730" spans="1:8" s="36" customFormat="1" ht="15" x14ac:dyDescent="0.2">
      <c r="A730" s="70" t="s">
        <v>400</v>
      </c>
      <c r="B730" s="22" t="s">
        <v>593</v>
      </c>
      <c r="C730" s="22" t="s">
        <v>90</v>
      </c>
      <c r="D730" s="22"/>
      <c r="E730" s="22"/>
      <c r="F730" s="39">
        <f t="shared" si="35"/>
        <v>30341.3</v>
      </c>
      <c r="G730" s="39"/>
      <c r="H730" s="88">
        <f t="shared" si="35"/>
        <v>30341.3</v>
      </c>
    </row>
    <row r="731" spans="1:8" s="36" customFormat="1" ht="15" x14ac:dyDescent="0.2">
      <c r="A731" s="70" t="s">
        <v>63</v>
      </c>
      <c r="B731" s="22" t="s">
        <v>593</v>
      </c>
      <c r="C731" s="22" t="s">
        <v>90</v>
      </c>
      <c r="D731" s="22"/>
      <c r="E731" s="22"/>
      <c r="F731" s="39">
        <f t="shared" si="35"/>
        <v>30341.3</v>
      </c>
      <c r="G731" s="39"/>
      <c r="H731" s="88">
        <f t="shared" si="35"/>
        <v>30341.3</v>
      </c>
    </row>
    <row r="732" spans="1:8" s="36" customFormat="1" ht="24" x14ac:dyDescent="0.2">
      <c r="A732" s="79" t="s">
        <v>311</v>
      </c>
      <c r="B732" s="32" t="s">
        <v>593</v>
      </c>
      <c r="C732" s="22" t="s">
        <v>90</v>
      </c>
      <c r="D732" s="22" t="s">
        <v>76</v>
      </c>
      <c r="E732" s="32"/>
      <c r="F732" s="78">
        <f t="shared" si="35"/>
        <v>30341.3</v>
      </c>
      <c r="G732" s="78"/>
      <c r="H732" s="230">
        <f t="shared" si="35"/>
        <v>30341.3</v>
      </c>
    </row>
    <row r="733" spans="1:8" s="36" customFormat="1" ht="15" x14ac:dyDescent="0.2">
      <c r="A733" s="73" t="s">
        <v>104</v>
      </c>
      <c r="B733" s="29" t="s">
        <v>593</v>
      </c>
      <c r="C733" s="29" t="s">
        <v>90</v>
      </c>
      <c r="D733" s="29" t="s">
        <v>76</v>
      </c>
      <c r="E733" s="29" t="s">
        <v>410</v>
      </c>
      <c r="F733" s="38">
        <f t="shared" si="35"/>
        <v>30341.3</v>
      </c>
      <c r="G733" s="38"/>
      <c r="H733" s="89">
        <f t="shared" si="35"/>
        <v>30341.3</v>
      </c>
    </row>
    <row r="734" spans="1:8" s="36" customFormat="1" ht="15" x14ac:dyDescent="0.2">
      <c r="A734" s="73" t="s">
        <v>521</v>
      </c>
      <c r="B734" s="29" t="s">
        <v>593</v>
      </c>
      <c r="C734" s="29" t="s">
        <v>90</v>
      </c>
      <c r="D734" s="29" t="s">
        <v>76</v>
      </c>
      <c r="E734" s="29" t="s">
        <v>522</v>
      </c>
      <c r="F734" s="128">
        <f>25545.1+4796.2</f>
        <v>30341.3</v>
      </c>
      <c r="G734" s="128"/>
      <c r="H734" s="142">
        <f>25545.1+4796.2</f>
        <v>30341.3</v>
      </c>
    </row>
    <row r="735" spans="1:8" s="36" customFormat="1" ht="15" x14ac:dyDescent="0.2">
      <c r="A735" s="70" t="s">
        <v>67</v>
      </c>
      <c r="B735" s="22" t="s">
        <v>68</v>
      </c>
      <c r="C735" s="22"/>
      <c r="D735" s="22"/>
      <c r="E735" s="22"/>
      <c r="F735" s="39">
        <f>F736</f>
        <v>3855</v>
      </c>
      <c r="G735" s="39"/>
      <c r="H735" s="39">
        <f>H736</f>
        <v>3855</v>
      </c>
    </row>
    <row r="736" spans="1:8" s="36" customFormat="1" ht="24" x14ac:dyDescent="0.2">
      <c r="A736" s="70" t="s">
        <v>314</v>
      </c>
      <c r="B736" s="22" t="s">
        <v>68</v>
      </c>
      <c r="C736" s="22"/>
      <c r="D736" s="22"/>
      <c r="E736" s="22"/>
      <c r="F736" s="39">
        <f>F737+F742</f>
        <v>3855</v>
      </c>
      <c r="G736" s="39"/>
      <c r="H736" s="39">
        <f>H737+H742</f>
        <v>3855</v>
      </c>
    </row>
    <row r="737" spans="1:8" s="36" customFormat="1" ht="15" x14ac:dyDescent="0.2">
      <c r="A737" s="70" t="s">
        <v>400</v>
      </c>
      <c r="B737" s="22" t="s">
        <v>69</v>
      </c>
      <c r="C737" s="22"/>
      <c r="D737" s="22"/>
      <c r="E737" s="22"/>
      <c r="F737" s="39">
        <f t="shared" ref="F737:H740" si="36">F738</f>
        <v>3770</v>
      </c>
      <c r="G737" s="39"/>
      <c r="H737" s="39">
        <f t="shared" si="36"/>
        <v>3770</v>
      </c>
    </row>
    <row r="738" spans="1:8" s="36" customFormat="1" ht="15" x14ac:dyDescent="0.2">
      <c r="A738" s="72" t="s">
        <v>190</v>
      </c>
      <c r="B738" s="22" t="s">
        <v>69</v>
      </c>
      <c r="C738" s="22" t="s">
        <v>90</v>
      </c>
      <c r="D738" s="22"/>
      <c r="E738" s="22"/>
      <c r="F738" s="39">
        <f t="shared" si="36"/>
        <v>3770</v>
      </c>
      <c r="G738" s="39"/>
      <c r="H738" s="39">
        <f t="shared" si="36"/>
        <v>3770</v>
      </c>
    </row>
    <row r="739" spans="1:8" s="36" customFormat="1" ht="15" x14ac:dyDescent="0.2">
      <c r="A739" s="71" t="s">
        <v>305</v>
      </c>
      <c r="B739" s="23" t="s">
        <v>69</v>
      </c>
      <c r="C739" s="22" t="s">
        <v>90</v>
      </c>
      <c r="D739" s="22" t="s">
        <v>435</v>
      </c>
      <c r="E739" s="23"/>
      <c r="F739" s="41">
        <f t="shared" si="36"/>
        <v>3770</v>
      </c>
      <c r="G739" s="41"/>
      <c r="H739" s="41">
        <f t="shared" si="36"/>
        <v>3770</v>
      </c>
    </row>
    <row r="740" spans="1:8" s="36" customFormat="1" ht="36" x14ac:dyDescent="0.2">
      <c r="A740" s="73" t="s">
        <v>79</v>
      </c>
      <c r="B740" s="29" t="s">
        <v>69</v>
      </c>
      <c r="C740" s="29" t="s">
        <v>90</v>
      </c>
      <c r="D740" s="29" t="s">
        <v>435</v>
      </c>
      <c r="E740" s="29" t="s">
        <v>80</v>
      </c>
      <c r="F740" s="38">
        <f t="shared" si="36"/>
        <v>3770</v>
      </c>
      <c r="G740" s="38"/>
      <c r="H740" s="38">
        <f t="shared" si="36"/>
        <v>3770</v>
      </c>
    </row>
    <row r="741" spans="1:8" s="36" customFormat="1" ht="15" x14ac:dyDescent="0.2">
      <c r="A741" s="73" t="s">
        <v>81</v>
      </c>
      <c r="B741" s="29" t="s">
        <v>69</v>
      </c>
      <c r="C741" s="29" t="s">
        <v>90</v>
      </c>
      <c r="D741" s="29" t="s">
        <v>435</v>
      </c>
      <c r="E741" s="29" t="s">
        <v>82</v>
      </c>
      <c r="F741" s="128">
        <f>2830+20+850+10+60</f>
        <v>3770</v>
      </c>
      <c r="G741" s="128"/>
      <c r="H741" s="128">
        <f>2830+20+850+10+60</f>
        <v>3770</v>
      </c>
    </row>
    <row r="742" spans="1:8" s="36" customFormat="1" ht="15" x14ac:dyDescent="0.2">
      <c r="A742" s="70" t="s">
        <v>83</v>
      </c>
      <c r="B742" s="22" t="s">
        <v>70</v>
      </c>
      <c r="C742" s="22"/>
      <c r="D742" s="22"/>
      <c r="E742" s="22"/>
      <c r="F742" s="39">
        <f>F743</f>
        <v>85</v>
      </c>
      <c r="G742" s="39"/>
      <c r="H742" s="39">
        <f>H743</f>
        <v>85</v>
      </c>
    </row>
    <row r="743" spans="1:8" s="36" customFormat="1" ht="15" x14ac:dyDescent="0.2">
      <c r="A743" s="70" t="s">
        <v>400</v>
      </c>
      <c r="B743" s="22" t="s">
        <v>70</v>
      </c>
      <c r="C743" s="22" t="s">
        <v>90</v>
      </c>
      <c r="D743" s="22"/>
      <c r="E743" s="22"/>
      <c r="F743" s="39">
        <f>F744</f>
        <v>85</v>
      </c>
      <c r="G743" s="39"/>
      <c r="H743" s="39">
        <f>H744</f>
        <v>85</v>
      </c>
    </row>
    <row r="744" spans="1:8" s="36" customFormat="1" ht="15" x14ac:dyDescent="0.2">
      <c r="A744" s="72" t="s">
        <v>190</v>
      </c>
      <c r="B744" s="22" t="s">
        <v>70</v>
      </c>
      <c r="C744" s="22" t="s">
        <v>90</v>
      </c>
      <c r="D744" s="22" t="s">
        <v>435</v>
      </c>
      <c r="E744" s="22"/>
      <c r="F744" s="39">
        <f>F745+F747</f>
        <v>85</v>
      </c>
      <c r="G744" s="39"/>
      <c r="H744" s="39">
        <f>H745+H747</f>
        <v>85</v>
      </c>
    </row>
    <row r="745" spans="1:8" s="36" customFormat="1" ht="15" x14ac:dyDescent="0.2">
      <c r="A745" s="73" t="s">
        <v>303</v>
      </c>
      <c r="B745" s="29" t="s">
        <v>70</v>
      </c>
      <c r="C745" s="29" t="s">
        <v>90</v>
      </c>
      <c r="D745" s="29" t="s">
        <v>435</v>
      </c>
      <c r="E745" s="29" t="s">
        <v>84</v>
      </c>
      <c r="F745" s="38">
        <f>F746</f>
        <v>75</v>
      </c>
      <c r="G745" s="38"/>
      <c r="H745" s="38">
        <f>H746</f>
        <v>75</v>
      </c>
    </row>
    <row r="746" spans="1:8" s="36" customFormat="1" ht="15" x14ac:dyDescent="0.2">
      <c r="A746" s="73" t="s">
        <v>85</v>
      </c>
      <c r="B746" s="29" t="s">
        <v>70</v>
      </c>
      <c r="C746" s="29" t="s">
        <v>90</v>
      </c>
      <c r="D746" s="29" t="s">
        <v>435</v>
      </c>
      <c r="E746" s="29" t="s">
        <v>86</v>
      </c>
      <c r="F746" s="128">
        <f>5+10+10+50</f>
        <v>75</v>
      </c>
      <c r="G746" s="128"/>
      <c r="H746" s="128">
        <f>5+10+10+50</f>
        <v>75</v>
      </c>
    </row>
    <row r="747" spans="1:8" s="36" customFormat="1" ht="15" x14ac:dyDescent="0.2">
      <c r="A747" s="73" t="s">
        <v>87</v>
      </c>
      <c r="B747" s="29" t="s">
        <v>70</v>
      </c>
      <c r="C747" s="29" t="s">
        <v>90</v>
      </c>
      <c r="D747" s="29" t="s">
        <v>435</v>
      </c>
      <c r="E747" s="29" t="s">
        <v>88</v>
      </c>
      <c r="F747" s="38">
        <f>F748</f>
        <v>10</v>
      </c>
      <c r="G747" s="38"/>
      <c r="H747" s="38">
        <f>H748</f>
        <v>10</v>
      </c>
    </row>
    <row r="748" spans="1:8" s="36" customFormat="1" ht="15" x14ac:dyDescent="0.2">
      <c r="A748" s="73" t="s">
        <v>519</v>
      </c>
      <c r="B748" s="29" t="s">
        <v>70</v>
      </c>
      <c r="C748" s="29" t="s">
        <v>90</v>
      </c>
      <c r="D748" s="29" t="s">
        <v>435</v>
      </c>
      <c r="E748" s="29" t="s">
        <v>89</v>
      </c>
      <c r="F748" s="128">
        <v>10</v>
      </c>
      <c r="G748" s="128"/>
      <c r="H748" s="128">
        <v>10</v>
      </c>
    </row>
    <row r="749" spans="1:8" s="36" customFormat="1" ht="27" x14ac:dyDescent="0.2">
      <c r="A749" s="138" t="s">
        <v>587</v>
      </c>
      <c r="B749" s="139" t="s">
        <v>103</v>
      </c>
      <c r="C749" s="139"/>
      <c r="D749" s="139"/>
      <c r="E749" s="139"/>
      <c r="F749" s="201">
        <f>F750</f>
        <v>800</v>
      </c>
      <c r="G749" s="201"/>
      <c r="H749" s="201">
        <f>H750</f>
        <v>800</v>
      </c>
    </row>
    <row r="750" spans="1:8" s="36" customFormat="1" ht="15" x14ac:dyDescent="0.2">
      <c r="A750" s="52" t="s">
        <v>506</v>
      </c>
      <c r="B750" s="22" t="s">
        <v>508</v>
      </c>
      <c r="C750" s="22"/>
      <c r="D750" s="22"/>
      <c r="E750" s="22"/>
      <c r="F750" s="39">
        <f t="shared" ref="F750:H754" si="37">F751</f>
        <v>800</v>
      </c>
      <c r="G750" s="39"/>
      <c r="H750" s="39">
        <f t="shared" si="37"/>
        <v>800</v>
      </c>
    </row>
    <row r="751" spans="1:8" s="36" customFormat="1" ht="15" x14ac:dyDescent="0.2">
      <c r="A751" s="52" t="s">
        <v>507</v>
      </c>
      <c r="B751" s="22" t="s">
        <v>588</v>
      </c>
      <c r="C751" s="22"/>
      <c r="D751" s="22"/>
      <c r="E751" s="22"/>
      <c r="F751" s="39">
        <f t="shared" si="37"/>
        <v>800</v>
      </c>
      <c r="G751" s="39"/>
      <c r="H751" s="39">
        <f t="shared" si="37"/>
        <v>800</v>
      </c>
    </row>
    <row r="752" spans="1:8" s="36" customFormat="1" ht="15" x14ac:dyDescent="0.2">
      <c r="A752" s="66" t="s">
        <v>115</v>
      </c>
      <c r="B752" s="40" t="s">
        <v>588</v>
      </c>
      <c r="C752" s="22" t="s">
        <v>76</v>
      </c>
      <c r="D752" s="22"/>
      <c r="E752" s="23"/>
      <c r="F752" s="39">
        <f t="shared" si="37"/>
        <v>800</v>
      </c>
      <c r="G752" s="39"/>
      <c r="H752" s="39">
        <f t="shared" si="37"/>
        <v>800</v>
      </c>
    </row>
    <row r="753" spans="1:8" s="36" customFormat="1" ht="15" x14ac:dyDescent="0.2">
      <c r="A753" s="66" t="s">
        <v>430</v>
      </c>
      <c r="B753" s="40" t="s">
        <v>588</v>
      </c>
      <c r="C753" s="22" t="s">
        <v>76</v>
      </c>
      <c r="D753" s="22" t="s">
        <v>93</v>
      </c>
      <c r="E753" s="23"/>
      <c r="F753" s="39">
        <f t="shared" si="37"/>
        <v>800</v>
      </c>
      <c r="G753" s="39"/>
      <c r="H753" s="39">
        <f t="shared" si="37"/>
        <v>800</v>
      </c>
    </row>
    <row r="754" spans="1:8" s="36" customFormat="1" ht="36" x14ac:dyDescent="0.2">
      <c r="A754" s="73" t="s">
        <v>79</v>
      </c>
      <c r="B754" s="29" t="s">
        <v>588</v>
      </c>
      <c r="C754" s="29" t="s">
        <v>76</v>
      </c>
      <c r="D754" s="29" t="s">
        <v>93</v>
      </c>
      <c r="E754" s="29" t="s">
        <v>80</v>
      </c>
      <c r="F754" s="38">
        <f t="shared" si="37"/>
        <v>800</v>
      </c>
      <c r="G754" s="38"/>
      <c r="H754" s="38">
        <f t="shared" si="37"/>
        <v>800</v>
      </c>
    </row>
    <row r="755" spans="1:8" s="36" customFormat="1" ht="15" x14ac:dyDescent="0.2">
      <c r="A755" s="73" t="s">
        <v>81</v>
      </c>
      <c r="B755" s="29" t="s">
        <v>588</v>
      </c>
      <c r="C755" s="29" t="s">
        <v>76</v>
      </c>
      <c r="D755" s="29" t="s">
        <v>93</v>
      </c>
      <c r="E755" s="29" t="s">
        <v>82</v>
      </c>
      <c r="F755" s="38">
        <v>800</v>
      </c>
      <c r="G755" s="38"/>
      <c r="H755" s="38">
        <v>800</v>
      </c>
    </row>
    <row r="756" spans="1:8" s="36" customFormat="1" ht="27" x14ac:dyDescent="0.2">
      <c r="A756" s="138" t="s">
        <v>643</v>
      </c>
      <c r="B756" s="200" t="s">
        <v>500</v>
      </c>
      <c r="C756" s="139"/>
      <c r="D756" s="139"/>
      <c r="E756" s="139"/>
      <c r="F756" s="210">
        <f>F762</f>
        <v>8000</v>
      </c>
      <c r="G756" s="210"/>
      <c r="H756" s="210">
        <f>H762+H757</f>
        <v>93917.979800000001</v>
      </c>
    </row>
    <row r="757" spans="1:8" s="36" customFormat="1" ht="15" x14ac:dyDescent="0.2">
      <c r="A757" s="70" t="s">
        <v>759</v>
      </c>
      <c r="B757" s="40" t="s">
        <v>760</v>
      </c>
      <c r="C757" s="29"/>
      <c r="D757" s="29"/>
      <c r="E757" s="227"/>
      <c r="F757" s="210"/>
      <c r="G757" s="210"/>
      <c r="H757" s="141">
        <f>H758</f>
        <v>85917.979800000001</v>
      </c>
    </row>
    <row r="758" spans="1:8" s="36" customFormat="1" ht="15" x14ac:dyDescent="0.2">
      <c r="A758" s="52" t="s">
        <v>377</v>
      </c>
      <c r="B758" s="40" t="s">
        <v>760</v>
      </c>
      <c r="C758" s="22" t="s">
        <v>435</v>
      </c>
      <c r="D758" s="22"/>
      <c r="E758" s="227"/>
      <c r="F758" s="210"/>
      <c r="G758" s="210"/>
      <c r="H758" s="141">
        <f>H759</f>
        <v>85917.979800000001</v>
      </c>
    </row>
    <row r="759" spans="1:8" s="36" customFormat="1" ht="15" x14ac:dyDescent="0.2">
      <c r="A759" s="52" t="s">
        <v>381</v>
      </c>
      <c r="B759" s="40" t="s">
        <v>760</v>
      </c>
      <c r="C759" s="22" t="s">
        <v>435</v>
      </c>
      <c r="D759" s="22" t="s">
        <v>488</v>
      </c>
      <c r="E759" s="227"/>
      <c r="F759" s="210"/>
      <c r="G759" s="210"/>
      <c r="H759" s="141">
        <f>H760</f>
        <v>85917.979800000001</v>
      </c>
    </row>
    <row r="760" spans="1:8" s="36" customFormat="1" ht="15" x14ac:dyDescent="0.2">
      <c r="A760" s="73" t="s">
        <v>303</v>
      </c>
      <c r="B760" s="37" t="s">
        <v>760</v>
      </c>
      <c r="C760" s="29" t="s">
        <v>435</v>
      </c>
      <c r="D760" s="29" t="s">
        <v>488</v>
      </c>
      <c r="E760" s="227" t="s">
        <v>84</v>
      </c>
      <c r="F760" s="210"/>
      <c r="G760" s="210"/>
      <c r="H760" s="142">
        <f>H761</f>
        <v>85917.979800000001</v>
      </c>
    </row>
    <row r="761" spans="1:8" s="47" customFormat="1" ht="13.5" x14ac:dyDescent="0.2">
      <c r="A761" s="73" t="s">
        <v>85</v>
      </c>
      <c r="B761" s="37" t="s">
        <v>760</v>
      </c>
      <c r="C761" s="29" t="s">
        <v>435</v>
      </c>
      <c r="D761" s="29" t="s">
        <v>488</v>
      </c>
      <c r="E761" s="227" t="s">
        <v>86</v>
      </c>
      <c r="F761" s="210"/>
      <c r="G761" s="210"/>
      <c r="H761" s="142">
        <v>85917.979800000001</v>
      </c>
    </row>
    <row r="762" spans="1:8" s="47" customFormat="1" x14ac:dyDescent="0.2">
      <c r="A762" s="70" t="s">
        <v>45</v>
      </c>
      <c r="B762" s="40" t="s">
        <v>626</v>
      </c>
      <c r="C762" s="29"/>
      <c r="D762" s="29"/>
      <c r="E762" s="29"/>
      <c r="F762" s="88">
        <f t="shared" ref="F762:H765" si="38">F763</f>
        <v>8000</v>
      </c>
      <c r="G762" s="88"/>
      <c r="H762" s="88">
        <f t="shared" si="38"/>
        <v>8000</v>
      </c>
    </row>
    <row r="763" spans="1:8" s="47" customFormat="1" x14ac:dyDescent="0.2">
      <c r="A763" s="52" t="s">
        <v>377</v>
      </c>
      <c r="B763" s="40" t="s">
        <v>626</v>
      </c>
      <c r="C763" s="22" t="s">
        <v>435</v>
      </c>
      <c r="D763" s="22"/>
      <c r="E763" s="22"/>
      <c r="F763" s="88">
        <f t="shared" si="38"/>
        <v>8000</v>
      </c>
      <c r="G763" s="88"/>
      <c r="H763" s="88">
        <f t="shared" si="38"/>
        <v>8000</v>
      </c>
    </row>
    <row r="764" spans="1:8" s="47" customFormat="1" ht="15" customHeight="1" x14ac:dyDescent="0.2">
      <c r="A764" s="52" t="s">
        <v>381</v>
      </c>
      <c r="B764" s="40" t="s">
        <v>626</v>
      </c>
      <c r="C764" s="22" t="s">
        <v>435</v>
      </c>
      <c r="D764" s="22" t="s">
        <v>488</v>
      </c>
      <c r="E764" s="22"/>
      <c r="F764" s="88">
        <f t="shared" si="38"/>
        <v>8000</v>
      </c>
      <c r="G764" s="88"/>
      <c r="H764" s="88">
        <f t="shared" si="38"/>
        <v>8000</v>
      </c>
    </row>
    <row r="765" spans="1:8" s="47" customFormat="1" x14ac:dyDescent="0.2">
      <c r="A765" s="73" t="s">
        <v>303</v>
      </c>
      <c r="B765" s="37" t="s">
        <v>626</v>
      </c>
      <c r="C765" s="29" t="s">
        <v>435</v>
      </c>
      <c r="D765" s="29" t="s">
        <v>488</v>
      </c>
      <c r="E765" s="29" t="s">
        <v>84</v>
      </c>
      <c r="F765" s="89">
        <f t="shared" si="38"/>
        <v>8000</v>
      </c>
      <c r="G765" s="89"/>
      <c r="H765" s="89">
        <f t="shared" si="38"/>
        <v>8000</v>
      </c>
    </row>
    <row r="766" spans="1:8" s="47" customFormat="1" x14ac:dyDescent="0.2">
      <c r="A766" s="73" t="s">
        <v>85</v>
      </c>
      <c r="B766" s="37" t="s">
        <v>626</v>
      </c>
      <c r="C766" s="29" t="s">
        <v>435</v>
      </c>
      <c r="D766" s="29" t="s">
        <v>488</v>
      </c>
      <c r="E766" s="29" t="s">
        <v>86</v>
      </c>
      <c r="F766" s="89">
        <v>8000</v>
      </c>
      <c r="G766" s="89"/>
      <c r="H766" s="89">
        <v>8000</v>
      </c>
    </row>
    <row r="767" spans="1:8" s="47" customFormat="1" x14ac:dyDescent="0.2">
      <c r="A767" s="81" t="s">
        <v>423</v>
      </c>
      <c r="B767" s="82"/>
      <c r="C767" s="82"/>
      <c r="D767" s="82"/>
      <c r="E767" s="82"/>
      <c r="F767" s="80" t="e">
        <f>F768+F773+F784+F789+F802+F817+F828+F841</f>
        <v>#REF!</v>
      </c>
      <c r="G767" s="80"/>
      <c r="H767" s="80">
        <f>H768+H773+H784+H789+H802+H817+H828+H841</f>
        <v>492974.288</v>
      </c>
    </row>
    <row r="768" spans="1:8" s="47" customFormat="1" ht="13.5" x14ac:dyDescent="0.2">
      <c r="A768" s="211" t="s">
        <v>159</v>
      </c>
      <c r="B768" s="139" t="s">
        <v>222</v>
      </c>
      <c r="C768" s="139"/>
      <c r="D768" s="139"/>
      <c r="E768" s="139"/>
      <c r="F768" s="201">
        <f>F769</f>
        <v>2000</v>
      </c>
      <c r="G768" s="201"/>
      <c r="H768" s="201">
        <f>H769</f>
        <v>2000</v>
      </c>
    </row>
    <row r="769" spans="1:8" s="47" customFormat="1" ht="15.75" customHeight="1" x14ac:dyDescent="0.2">
      <c r="A769" s="53" t="s">
        <v>30</v>
      </c>
      <c r="B769" s="22" t="s">
        <v>224</v>
      </c>
      <c r="C769" s="22"/>
      <c r="D769" s="22"/>
      <c r="E769" s="29"/>
      <c r="F769" s="39">
        <f>F770</f>
        <v>2000</v>
      </c>
      <c r="G769" s="39"/>
      <c r="H769" s="39">
        <f>H770</f>
        <v>2000</v>
      </c>
    </row>
    <row r="770" spans="1:8" s="47" customFormat="1" x14ac:dyDescent="0.2">
      <c r="A770" s="52" t="s">
        <v>115</v>
      </c>
      <c r="B770" s="22" t="s">
        <v>226</v>
      </c>
      <c r="C770" s="22" t="s">
        <v>76</v>
      </c>
      <c r="D770" s="22"/>
      <c r="E770" s="22"/>
      <c r="F770" s="39">
        <f>F771</f>
        <v>2000</v>
      </c>
      <c r="G770" s="39"/>
      <c r="H770" s="39">
        <f>H771</f>
        <v>2000</v>
      </c>
    </row>
    <row r="771" spans="1:8" s="44" customFormat="1" ht="36" x14ac:dyDescent="0.2">
      <c r="A771" s="54" t="s">
        <v>79</v>
      </c>
      <c r="B771" s="29" t="s">
        <v>226</v>
      </c>
      <c r="C771" s="29" t="s">
        <v>76</v>
      </c>
      <c r="D771" s="29" t="s">
        <v>496</v>
      </c>
      <c r="E771" s="29" t="s">
        <v>80</v>
      </c>
      <c r="F771" s="38">
        <f>F772</f>
        <v>2000</v>
      </c>
      <c r="G771" s="38"/>
      <c r="H771" s="38">
        <f>H772</f>
        <v>2000</v>
      </c>
    </row>
    <row r="772" spans="1:8" s="44" customFormat="1" x14ac:dyDescent="0.2">
      <c r="A772" s="54" t="s">
        <v>81</v>
      </c>
      <c r="B772" s="29" t="s">
        <v>226</v>
      </c>
      <c r="C772" s="29" t="s">
        <v>76</v>
      </c>
      <c r="D772" s="29" t="s">
        <v>496</v>
      </c>
      <c r="E772" s="29" t="s">
        <v>82</v>
      </c>
      <c r="F772" s="38">
        <v>2000</v>
      </c>
      <c r="G772" s="38"/>
      <c r="H772" s="38">
        <v>2000</v>
      </c>
    </row>
    <row r="773" spans="1:8" s="47" customFormat="1" ht="13.5" x14ac:dyDescent="0.2">
      <c r="A773" s="211" t="s">
        <v>418</v>
      </c>
      <c r="B773" s="195" t="s">
        <v>227</v>
      </c>
      <c r="C773" s="139"/>
      <c r="D773" s="139"/>
      <c r="E773" s="195"/>
      <c r="F773" s="201">
        <f>F774+F778</f>
        <v>24792</v>
      </c>
      <c r="G773" s="201"/>
      <c r="H773" s="201">
        <f>H774+H778</f>
        <v>24792</v>
      </c>
    </row>
    <row r="774" spans="1:8" s="47" customFormat="1" x14ac:dyDescent="0.2">
      <c r="A774" s="53" t="s">
        <v>30</v>
      </c>
      <c r="B774" s="22" t="s">
        <v>138</v>
      </c>
      <c r="C774" s="22"/>
      <c r="D774" s="22"/>
      <c r="E774" s="29"/>
      <c r="F774" s="39">
        <f>F775</f>
        <v>19762</v>
      </c>
      <c r="G774" s="39"/>
      <c r="H774" s="39">
        <f>H775</f>
        <v>19762</v>
      </c>
    </row>
    <row r="775" spans="1:8" s="47" customFormat="1" x14ac:dyDescent="0.2">
      <c r="A775" s="52" t="s">
        <v>115</v>
      </c>
      <c r="B775" s="22" t="s">
        <v>231</v>
      </c>
      <c r="C775" s="22" t="s">
        <v>76</v>
      </c>
      <c r="D775" s="23"/>
      <c r="E775" s="56"/>
      <c r="F775" s="41">
        <f>F776</f>
        <v>19762</v>
      </c>
      <c r="G775" s="41"/>
      <c r="H775" s="41">
        <f>H776</f>
        <v>19762</v>
      </c>
    </row>
    <row r="776" spans="1:8" s="47" customFormat="1" ht="36" x14ac:dyDescent="0.2">
      <c r="A776" s="54" t="s">
        <v>79</v>
      </c>
      <c r="B776" s="29" t="s">
        <v>231</v>
      </c>
      <c r="C776" s="29" t="s">
        <v>76</v>
      </c>
      <c r="D776" s="29" t="s">
        <v>488</v>
      </c>
      <c r="E776" s="29" t="s">
        <v>80</v>
      </c>
      <c r="F776" s="38">
        <f>F777</f>
        <v>19762</v>
      </c>
      <c r="G776" s="38"/>
      <c r="H776" s="38">
        <f>H777</f>
        <v>19762</v>
      </c>
    </row>
    <row r="777" spans="1:8" s="47" customFormat="1" x14ac:dyDescent="0.2">
      <c r="A777" s="54" t="s">
        <v>81</v>
      </c>
      <c r="B777" s="29" t="s">
        <v>231</v>
      </c>
      <c r="C777" s="29" t="s">
        <v>76</v>
      </c>
      <c r="D777" s="29" t="s">
        <v>488</v>
      </c>
      <c r="E777" s="29" t="s">
        <v>82</v>
      </c>
      <c r="F777" s="38">
        <v>19762</v>
      </c>
      <c r="G777" s="38"/>
      <c r="H777" s="38">
        <v>19762</v>
      </c>
    </row>
    <row r="778" spans="1:8" s="47" customFormat="1" x14ac:dyDescent="0.2">
      <c r="A778" s="52" t="s">
        <v>143</v>
      </c>
      <c r="B778" s="22" t="s">
        <v>138</v>
      </c>
      <c r="C778" s="22"/>
      <c r="D778" s="22"/>
      <c r="E778" s="29"/>
      <c r="F778" s="39">
        <f>F779</f>
        <v>5030</v>
      </c>
      <c r="G778" s="39"/>
      <c r="H778" s="39">
        <f>H779</f>
        <v>5030</v>
      </c>
    </row>
    <row r="779" spans="1:8" s="47" customFormat="1" x14ac:dyDescent="0.2">
      <c r="A779" s="52" t="s">
        <v>115</v>
      </c>
      <c r="B779" s="22" t="s">
        <v>232</v>
      </c>
      <c r="C779" s="22" t="s">
        <v>76</v>
      </c>
      <c r="D779" s="22"/>
      <c r="E779" s="29"/>
      <c r="F779" s="39">
        <f>F780+F782</f>
        <v>5030</v>
      </c>
      <c r="G779" s="39"/>
      <c r="H779" s="39">
        <f>H780+H782</f>
        <v>5030</v>
      </c>
    </row>
    <row r="780" spans="1:8" s="47" customFormat="1" ht="14.25" customHeight="1" x14ac:dyDescent="0.2">
      <c r="A780" s="54" t="s">
        <v>303</v>
      </c>
      <c r="B780" s="29" t="s">
        <v>232</v>
      </c>
      <c r="C780" s="29" t="s">
        <v>76</v>
      </c>
      <c r="D780" s="29" t="s">
        <v>488</v>
      </c>
      <c r="E780" s="29" t="s">
        <v>84</v>
      </c>
      <c r="F780" s="38">
        <f>F781</f>
        <v>5005</v>
      </c>
      <c r="G780" s="38"/>
      <c r="H780" s="38">
        <f>H781</f>
        <v>5005</v>
      </c>
    </row>
    <row r="781" spans="1:8" x14ac:dyDescent="0.2">
      <c r="A781" s="54" t="s">
        <v>85</v>
      </c>
      <c r="B781" s="29" t="s">
        <v>232</v>
      </c>
      <c r="C781" s="29" t="s">
        <v>76</v>
      </c>
      <c r="D781" s="29" t="s">
        <v>488</v>
      </c>
      <c r="E781" s="29" t="s">
        <v>86</v>
      </c>
      <c r="F781" s="38">
        <v>5005</v>
      </c>
      <c r="G781" s="38"/>
      <c r="H781" s="38">
        <v>5005</v>
      </c>
    </row>
    <row r="782" spans="1:8" s="31" customFormat="1" x14ac:dyDescent="0.2">
      <c r="A782" s="54" t="s">
        <v>87</v>
      </c>
      <c r="B782" s="29" t="s">
        <v>232</v>
      </c>
      <c r="C782" s="29" t="s">
        <v>76</v>
      </c>
      <c r="D782" s="29" t="s">
        <v>488</v>
      </c>
      <c r="E782" s="29" t="s">
        <v>88</v>
      </c>
      <c r="F782" s="38">
        <f>F783</f>
        <v>25</v>
      </c>
      <c r="G782" s="38"/>
      <c r="H782" s="38">
        <f>H783</f>
        <v>25</v>
      </c>
    </row>
    <row r="783" spans="1:8" x14ac:dyDescent="0.2">
      <c r="A783" s="54" t="s">
        <v>519</v>
      </c>
      <c r="B783" s="29" t="s">
        <v>232</v>
      </c>
      <c r="C783" s="29" t="s">
        <v>76</v>
      </c>
      <c r="D783" s="29" t="s">
        <v>488</v>
      </c>
      <c r="E783" s="29" t="s">
        <v>89</v>
      </c>
      <c r="F783" s="38">
        <v>25</v>
      </c>
      <c r="G783" s="38"/>
      <c r="H783" s="38">
        <v>25</v>
      </c>
    </row>
    <row r="784" spans="1:8" ht="27" x14ac:dyDescent="0.2">
      <c r="A784" s="211" t="s">
        <v>419</v>
      </c>
      <c r="B784" s="139" t="s">
        <v>213</v>
      </c>
      <c r="C784" s="139"/>
      <c r="D784" s="139"/>
      <c r="E784" s="139"/>
      <c r="F784" s="201">
        <f>F785</f>
        <v>1870</v>
      </c>
      <c r="G784" s="201"/>
      <c r="H784" s="201">
        <f>H785</f>
        <v>1870</v>
      </c>
    </row>
    <row r="785" spans="1:8" x14ac:dyDescent="0.2">
      <c r="A785" s="53" t="s">
        <v>305</v>
      </c>
      <c r="B785" s="22" t="s">
        <v>214</v>
      </c>
      <c r="C785" s="22"/>
      <c r="D785" s="22"/>
      <c r="E785" s="22"/>
      <c r="F785" s="39">
        <f>F786</f>
        <v>1870</v>
      </c>
      <c r="G785" s="39"/>
      <c r="H785" s="39">
        <f>H786</f>
        <v>1870</v>
      </c>
    </row>
    <row r="786" spans="1:8" s="31" customFormat="1" ht="14.25" customHeight="1" x14ac:dyDescent="0.2">
      <c r="A786" s="52" t="s">
        <v>115</v>
      </c>
      <c r="B786" s="22" t="s">
        <v>215</v>
      </c>
      <c r="C786" s="22" t="s">
        <v>76</v>
      </c>
      <c r="D786" s="22"/>
      <c r="E786" s="22"/>
      <c r="F786" s="39">
        <f>F787</f>
        <v>1870</v>
      </c>
      <c r="G786" s="39"/>
      <c r="H786" s="39">
        <f>H787</f>
        <v>1870</v>
      </c>
    </row>
    <row r="787" spans="1:8" s="31" customFormat="1" ht="36" x14ac:dyDescent="0.2">
      <c r="A787" s="54" t="s">
        <v>79</v>
      </c>
      <c r="B787" s="29" t="s">
        <v>215</v>
      </c>
      <c r="C787" s="29" t="s">
        <v>76</v>
      </c>
      <c r="D787" s="29" t="s">
        <v>78</v>
      </c>
      <c r="E787" s="29" t="s">
        <v>80</v>
      </c>
      <c r="F787" s="38">
        <f>F788</f>
        <v>1870</v>
      </c>
      <c r="G787" s="38"/>
      <c r="H787" s="38">
        <f>H788</f>
        <v>1870</v>
      </c>
    </row>
    <row r="788" spans="1:8" s="31" customFormat="1" x14ac:dyDescent="0.2">
      <c r="A788" s="54" t="s">
        <v>81</v>
      </c>
      <c r="B788" s="29" t="s">
        <v>215</v>
      </c>
      <c r="C788" s="29" t="s">
        <v>76</v>
      </c>
      <c r="D788" s="29" t="s">
        <v>78</v>
      </c>
      <c r="E788" s="29" t="s">
        <v>82</v>
      </c>
      <c r="F788" s="38">
        <v>1870</v>
      </c>
      <c r="G788" s="38"/>
      <c r="H788" s="38">
        <v>1870</v>
      </c>
    </row>
    <row r="789" spans="1:8" s="31" customFormat="1" ht="27" x14ac:dyDescent="0.2">
      <c r="A789" s="213" t="s">
        <v>421</v>
      </c>
      <c r="B789" s="139" t="s">
        <v>234</v>
      </c>
      <c r="C789" s="212"/>
      <c r="D789" s="212"/>
      <c r="E789" s="212"/>
      <c r="F789" s="201">
        <f>F790+F795</f>
        <v>15176</v>
      </c>
      <c r="G789" s="201"/>
      <c r="H789" s="201">
        <f>H790+H795</f>
        <v>15176</v>
      </c>
    </row>
    <row r="790" spans="1:8" s="31" customFormat="1" ht="24" x14ac:dyDescent="0.2">
      <c r="A790" s="53" t="s">
        <v>422</v>
      </c>
      <c r="B790" s="22" t="s">
        <v>235</v>
      </c>
      <c r="C790" s="22"/>
      <c r="D790" s="22"/>
      <c r="E790" s="22"/>
      <c r="F790" s="39">
        <f>F791</f>
        <v>13120</v>
      </c>
      <c r="G790" s="39"/>
      <c r="H790" s="39">
        <f>H791</f>
        <v>13120</v>
      </c>
    </row>
    <row r="791" spans="1:8" s="31" customFormat="1" x14ac:dyDescent="0.2">
      <c r="A791" s="52" t="s">
        <v>115</v>
      </c>
      <c r="B791" s="22" t="s">
        <v>236</v>
      </c>
      <c r="C791" s="22" t="s">
        <v>76</v>
      </c>
      <c r="D791" s="22"/>
      <c r="E791" s="22"/>
      <c r="F791" s="39">
        <f>F792</f>
        <v>13120</v>
      </c>
      <c r="G791" s="39"/>
      <c r="H791" s="39">
        <f>H792</f>
        <v>13120</v>
      </c>
    </row>
    <row r="792" spans="1:8" ht="24" x14ac:dyDescent="0.2">
      <c r="A792" s="52" t="s">
        <v>317</v>
      </c>
      <c r="B792" s="22" t="s">
        <v>236</v>
      </c>
      <c r="C792" s="22" t="s">
        <v>76</v>
      </c>
      <c r="D792" s="22" t="s">
        <v>304</v>
      </c>
      <c r="E792" s="22"/>
      <c r="F792" s="39">
        <f>F793</f>
        <v>13120</v>
      </c>
      <c r="G792" s="39"/>
      <c r="H792" s="39">
        <f>H793</f>
        <v>13120</v>
      </c>
    </row>
    <row r="793" spans="1:8" s="31" customFormat="1" ht="36" x14ac:dyDescent="0.2">
      <c r="A793" s="54" t="s">
        <v>79</v>
      </c>
      <c r="B793" s="29" t="s">
        <v>236</v>
      </c>
      <c r="C793" s="29" t="s">
        <v>76</v>
      </c>
      <c r="D793" s="29" t="s">
        <v>304</v>
      </c>
      <c r="E793" s="29" t="s">
        <v>80</v>
      </c>
      <c r="F793" s="38">
        <f>F794</f>
        <v>13120</v>
      </c>
      <c r="G793" s="38"/>
      <c r="H793" s="38">
        <f>H794</f>
        <v>13120</v>
      </c>
    </row>
    <row r="794" spans="1:8" s="31" customFormat="1" x14ac:dyDescent="0.2">
      <c r="A794" s="54" t="s">
        <v>81</v>
      </c>
      <c r="B794" s="29" t="s">
        <v>236</v>
      </c>
      <c r="C794" s="29" t="s">
        <v>76</v>
      </c>
      <c r="D794" s="29" t="s">
        <v>304</v>
      </c>
      <c r="E794" s="29" t="s">
        <v>82</v>
      </c>
      <c r="F794" s="38">
        <v>13120</v>
      </c>
      <c r="G794" s="38"/>
      <c r="H794" s="38">
        <v>13120</v>
      </c>
    </row>
    <row r="795" spans="1:8" s="31" customFormat="1" ht="24" x14ac:dyDescent="0.2">
      <c r="A795" s="52" t="s">
        <v>38</v>
      </c>
      <c r="B795" s="22" t="s">
        <v>235</v>
      </c>
      <c r="C795" s="22"/>
      <c r="D795" s="22"/>
      <c r="E795" s="22"/>
      <c r="F795" s="39">
        <f>F796</f>
        <v>2056</v>
      </c>
      <c r="G795" s="39"/>
      <c r="H795" s="39">
        <f>H796</f>
        <v>2056</v>
      </c>
    </row>
    <row r="796" spans="1:8" s="31" customFormat="1" x14ac:dyDescent="0.2">
      <c r="A796" s="52" t="s">
        <v>115</v>
      </c>
      <c r="B796" s="22" t="s">
        <v>237</v>
      </c>
      <c r="C796" s="22" t="s">
        <v>76</v>
      </c>
      <c r="D796" s="22"/>
      <c r="E796" s="22"/>
      <c r="F796" s="39">
        <f>F797</f>
        <v>2056</v>
      </c>
      <c r="G796" s="39"/>
      <c r="H796" s="39">
        <f>H797</f>
        <v>2056</v>
      </c>
    </row>
    <row r="797" spans="1:8" s="31" customFormat="1" ht="24" x14ac:dyDescent="0.2">
      <c r="A797" s="52" t="s">
        <v>317</v>
      </c>
      <c r="B797" s="22" t="s">
        <v>237</v>
      </c>
      <c r="C797" s="22" t="s">
        <v>76</v>
      </c>
      <c r="D797" s="22" t="s">
        <v>304</v>
      </c>
      <c r="E797" s="22"/>
      <c r="F797" s="39">
        <f>F798+F800</f>
        <v>2056</v>
      </c>
      <c r="G797" s="39"/>
      <c r="H797" s="39">
        <f>H798+H800</f>
        <v>2056</v>
      </c>
    </row>
    <row r="798" spans="1:8" s="31" customFormat="1" x14ac:dyDescent="0.2">
      <c r="A798" s="54" t="s">
        <v>303</v>
      </c>
      <c r="B798" s="29" t="s">
        <v>237</v>
      </c>
      <c r="C798" s="29" t="s">
        <v>76</v>
      </c>
      <c r="D798" s="29" t="s">
        <v>304</v>
      </c>
      <c r="E798" s="29" t="s">
        <v>84</v>
      </c>
      <c r="F798" s="38">
        <f>F799</f>
        <v>2018</v>
      </c>
      <c r="G798" s="38"/>
      <c r="H798" s="38">
        <f>H799</f>
        <v>2018</v>
      </c>
    </row>
    <row r="799" spans="1:8" s="31" customFormat="1" ht="16.5" customHeight="1" x14ac:dyDescent="0.2">
      <c r="A799" s="54" t="s">
        <v>85</v>
      </c>
      <c r="B799" s="29" t="s">
        <v>237</v>
      </c>
      <c r="C799" s="29" t="s">
        <v>76</v>
      </c>
      <c r="D799" s="29" t="s">
        <v>304</v>
      </c>
      <c r="E799" s="29" t="s">
        <v>86</v>
      </c>
      <c r="F799" s="38">
        <v>2018</v>
      </c>
      <c r="G799" s="38"/>
      <c r="H799" s="38">
        <v>2018</v>
      </c>
    </row>
    <row r="800" spans="1:8" s="31" customFormat="1" x14ac:dyDescent="0.2">
      <c r="A800" s="54" t="s">
        <v>87</v>
      </c>
      <c r="B800" s="29" t="s">
        <v>237</v>
      </c>
      <c r="C800" s="29" t="s">
        <v>76</v>
      </c>
      <c r="D800" s="29" t="s">
        <v>304</v>
      </c>
      <c r="E800" s="29" t="s">
        <v>88</v>
      </c>
      <c r="F800" s="38">
        <f>F801</f>
        <v>38</v>
      </c>
      <c r="G800" s="38"/>
      <c r="H800" s="38">
        <f>H801</f>
        <v>38</v>
      </c>
    </row>
    <row r="801" spans="1:8" s="31" customFormat="1" x14ac:dyDescent="0.2">
      <c r="A801" s="54" t="s">
        <v>519</v>
      </c>
      <c r="B801" s="29" t="s">
        <v>237</v>
      </c>
      <c r="C801" s="29" t="s">
        <v>76</v>
      </c>
      <c r="D801" s="29" t="s">
        <v>304</v>
      </c>
      <c r="E801" s="29" t="s">
        <v>89</v>
      </c>
      <c r="F801" s="38">
        <v>38</v>
      </c>
      <c r="G801" s="38"/>
      <c r="H801" s="38">
        <v>38</v>
      </c>
    </row>
    <row r="802" spans="1:8" s="31" customFormat="1" ht="13.5" x14ac:dyDescent="0.2">
      <c r="A802" s="213" t="s">
        <v>100</v>
      </c>
      <c r="B802" s="139" t="s">
        <v>216</v>
      </c>
      <c r="C802" s="212"/>
      <c r="D802" s="212"/>
      <c r="E802" s="212"/>
      <c r="F802" s="201">
        <f>F803+F810</f>
        <v>16579.599999999999</v>
      </c>
      <c r="G802" s="201"/>
      <c r="H802" s="201">
        <f>H803+H810</f>
        <v>16579.599999999999</v>
      </c>
    </row>
    <row r="803" spans="1:8" s="31" customFormat="1" x14ac:dyDescent="0.2">
      <c r="A803" s="53" t="s">
        <v>101</v>
      </c>
      <c r="B803" s="22" t="s">
        <v>217</v>
      </c>
      <c r="C803" s="22"/>
      <c r="D803" s="22"/>
      <c r="E803" s="22"/>
      <c r="F803" s="39">
        <f>F804</f>
        <v>13720</v>
      </c>
      <c r="G803" s="39"/>
      <c r="H803" s="39">
        <f>H804</f>
        <v>13720</v>
      </c>
    </row>
    <row r="804" spans="1:8" s="31" customFormat="1" x14ac:dyDescent="0.2">
      <c r="A804" s="52" t="s">
        <v>115</v>
      </c>
      <c r="B804" s="22" t="s">
        <v>217</v>
      </c>
      <c r="C804" s="22" t="s">
        <v>76</v>
      </c>
      <c r="D804" s="22"/>
      <c r="E804" s="22"/>
      <c r="F804" s="39">
        <f>F805</f>
        <v>13720</v>
      </c>
      <c r="G804" s="39"/>
      <c r="H804" s="39">
        <f>H805</f>
        <v>13720</v>
      </c>
    </row>
    <row r="805" spans="1:8" s="31" customFormat="1" ht="24" x14ac:dyDescent="0.2">
      <c r="A805" s="52" t="s">
        <v>317</v>
      </c>
      <c r="B805" s="22" t="s">
        <v>218</v>
      </c>
      <c r="C805" s="22" t="s">
        <v>76</v>
      </c>
      <c r="D805" s="22" t="s">
        <v>304</v>
      </c>
      <c r="E805" s="22"/>
      <c r="F805" s="39">
        <f>F806+F808</f>
        <v>13720</v>
      </c>
      <c r="G805" s="39"/>
      <c r="H805" s="39">
        <f>H806+H808</f>
        <v>13720</v>
      </c>
    </row>
    <row r="806" spans="1:8" s="31" customFormat="1" ht="36" x14ac:dyDescent="0.2">
      <c r="A806" s="54" t="s">
        <v>79</v>
      </c>
      <c r="B806" s="29" t="s">
        <v>218</v>
      </c>
      <c r="C806" s="29" t="s">
        <v>76</v>
      </c>
      <c r="D806" s="29" t="s">
        <v>304</v>
      </c>
      <c r="E806" s="29" t="s">
        <v>80</v>
      </c>
      <c r="F806" s="38">
        <f>F807</f>
        <v>13670</v>
      </c>
      <c r="G806" s="38"/>
      <c r="H806" s="38">
        <f>H807</f>
        <v>13666.18554</v>
      </c>
    </row>
    <row r="807" spans="1:8" s="31" customFormat="1" x14ac:dyDescent="0.2">
      <c r="A807" s="54" t="s">
        <v>81</v>
      </c>
      <c r="B807" s="29" t="s">
        <v>218</v>
      </c>
      <c r="C807" s="29" t="s">
        <v>76</v>
      </c>
      <c r="D807" s="29" t="s">
        <v>304</v>
      </c>
      <c r="E807" s="29" t="s">
        <v>82</v>
      </c>
      <c r="F807" s="38">
        <f>13720-50</f>
        <v>13670</v>
      </c>
      <c r="G807" s="38"/>
      <c r="H807" s="38">
        <f>13720-50-3.81446</f>
        <v>13666.18554</v>
      </c>
    </row>
    <row r="808" spans="1:8" s="31" customFormat="1" x14ac:dyDescent="0.2">
      <c r="A808" s="126" t="s">
        <v>95</v>
      </c>
      <c r="B808" s="29" t="s">
        <v>218</v>
      </c>
      <c r="C808" s="29" t="s">
        <v>76</v>
      </c>
      <c r="D808" s="29" t="s">
        <v>304</v>
      </c>
      <c r="E808" s="29" t="s">
        <v>94</v>
      </c>
      <c r="F808" s="38">
        <f>F809</f>
        <v>50</v>
      </c>
      <c r="G808" s="38"/>
      <c r="H808" s="38">
        <f>H809</f>
        <v>53.814459999999997</v>
      </c>
    </row>
    <row r="809" spans="1:8" s="31" customFormat="1" x14ac:dyDescent="0.2">
      <c r="A809" s="126" t="s">
        <v>96</v>
      </c>
      <c r="B809" s="29" t="s">
        <v>218</v>
      </c>
      <c r="C809" s="29" t="s">
        <v>76</v>
      </c>
      <c r="D809" s="29" t="s">
        <v>304</v>
      </c>
      <c r="E809" s="29" t="s">
        <v>97</v>
      </c>
      <c r="F809" s="38">
        <v>50</v>
      </c>
      <c r="G809" s="38"/>
      <c r="H809" s="38">
        <f>50+3.81446</f>
        <v>53.814459999999997</v>
      </c>
    </row>
    <row r="810" spans="1:8" s="31" customFormat="1" x14ac:dyDescent="0.2">
      <c r="A810" s="52" t="s">
        <v>102</v>
      </c>
      <c r="B810" s="22" t="s">
        <v>217</v>
      </c>
      <c r="C810" s="22"/>
      <c r="D810" s="22"/>
      <c r="E810" s="22"/>
      <c r="F810" s="39">
        <f>F811</f>
        <v>2859.6</v>
      </c>
      <c r="G810" s="39"/>
      <c r="H810" s="39">
        <f>H811</f>
        <v>2859.6</v>
      </c>
    </row>
    <row r="811" spans="1:8" s="31" customFormat="1" x14ac:dyDescent="0.2">
      <c r="A811" s="52" t="s">
        <v>115</v>
      </c>
      <c r="B811" s="22" t="s">
        <v>219</v>
      </c>
      <c r="C811" s="22" t="s">
        <v>76</v>
      </c>
      <c r="D811" s="22"/>
      <c r="E811" s="22"/>
      <c r="F811" s="39">
        <f>F812</f>
        <v>2859.6</v>
      </c>
      <c r="G811" s="39"/>
      <c r="H811" s="39">
        <f>H812</f>
        <v>2859.6</v>
      </c>
    </row>
    <row r="812" spans="1:8" s="31" customFormat="1" ht="24" x14ac:dyDescent="0.2">
      <c r="A812" s="52" t="s">
        <v>317</v>
      </c>
      <c r="B812" s="22" t="s">
        <v>219</v>
      </c>
      <c r="C812" s="22" t="s">
        <v>76</v>
      </c>
      <c r="D812" s="22" t="s">
        <v>304</v>
      </c>
      <c r="E812" s="22"/>
      <c r="F812" s="39">
        <f>F813+F815</f>
        <v>2859.6</v>
      </c>
      <c r="G812" s="39"/>
      <c r="H812" s="39">
        <f>H813+H815</f>
        <v>2859.6</v>
      </c>
    </row>
    <row r="813" spans="1:8" s="31" customFormat="1" ht="15" customHeight="1" x14ac:dyDescent="0.2">
      <c r="A813" s="54" t="s">
        <v>303</v>
      </c>
      <c r="B813" s="29" t="s">
        <v>219</v>
      </c>
      <c r="C813" s="29" t="s">
        <v>76</v>
      </c>
      <c r="D813" s="29" t="s">
        <v>304</v>
      </c>
      <c r="E813" s="29" t="s">
        <v>84</v>
      </c>
      <c r="F813" s="38">
        <f>F814</f>
        <v>2854.6</v>
      </c>
      <c r="G813" s="38"/>
      <c r="H813" s="38">
        <f>H814</f>
        <v>2854.6</v>
      </c>
    </row>
    <row r="814" spans="1:8" s="31" customFormat="1" x14ac:dyDescent="0.2">
      <c r="A814" s="54" t="s">
        <v>85</v>
      </c>
      <c r="B814" s="29" t="s">
        <v>219</v>
      </c>
      <c r="C814" s="29" t="s">
        <v>76</v>
      </c>
      <c r="D814" s="29" t="s">
        <v>304</v>
      </c>
      <c r="E814" s="29" t="s">
        <v>86</v>
      </c>
      <c r="F814" s="38">
        <v>2854.6</v>
      </c>
      <c r="G814" s="38"/>
      <c r="H814" s="38">
        <v>2854.6</v>
      </c>
    </row>
    <row r="815" spans="1:8" s="31" customFormat="1" x14ac:dyDescent="0.2">
      <c r="A815" s="54" t="s">
        <v>87</v>
      </c>
      <c r="B815" s="29" t="s">
        <v>219</v>
      </c>
      <c r="C815" s="29" t="s">
        <v>76</v>
      </c>
      <c r="D815" s="29" t="s">
        <v>304</v>
      </c>
      <c r="E815" s="29" t="s">
        <v>88</v>
      </c>
      <c r="F815" s="38">
        <f>F816</f>
        <v>5</v>
      </c>
      <c r="G815" s="38"/>
      <c r="H815" s="38">
        <f>H816</f>
        <v>5</v>
      </c>
    </row>
    <row r="816" spans="1:8" s="31" customFormat="1" x14ac:dyDescent="0.2">
      <c r="A816" s="54" t="s">
        <v>519</v>
      </c>
      <c r="B816" s="29" t="s">
        <v>219</v>
      </c>
      <c r="C816" s="29" t="s">
        <v>76</v>
      </c>
      <c r="D816" s="29" t="s">
        <v>304</v>
      </c>
      <c r="E816" s="29" t="s">
        <v>89</v>
      </c>
      <c r="F816" s="38">
        <v>5</v>
      </c>
      <c r="G816" s="38"/>
      <c r="H816" s="38">
        <v>5</v>
      </c>
    </row>
    <row r="817" spans="1:8" s="31" customFormat="1" ht="13.5" x14ac:dyDescent="0.2">
      <c r="A817" s="213" t="s">
        <v>420</v>
      </c>
      <c r="B817" s="139" t="s">
        <v>216</v>
      </c>
      <c r="C817" s="139"/>
      <c r="D817" s="139"/>
      <c r="E817" s="212"/>
      <c r="F817" s="201">
        <f>F818+F822</f>
        <v>133416</v>
      </c>
      <c r="G817" s="201"/>
      <c r="H817" s="201">
        <f>H818+H822</f>
        <v>133907.677</v>
      </c>
    </row>
    <row r="818" spans="1:8" s="31" customFormat="1" x14ac:dyDescent="0.2">
      <c r="A818" s="53" t="s">
        <v>305</v>
      </c>
      <c r="B818" s="22" t="s">
        <v>217</v>
      </c>
      <c r="C818" s="22"/>
      <c r="D818" s="22"/>
      <c r="E818" s="22"/>
      <c r="F818" s="39">
        <f>F819</f>
        <v>109840</v>
      </c>
      <c r="G818" s="39"/>
      <c r="H818" s="39">
        <f>H819</f>
        <v>109840</v>
      </c>
    </row>
    <row r="819" spans="1:8" s="31" customFormat="1" x14ac:dyDescent="0.2">
      <c r="A819" s="52" t="s">
        <v>115</v>
      </c>
      <c r="B819" s="22" t="s">
        <v>218</v>
      </c>
      <c r="C819" s="22" t="s">
        <v>76</v>
      </c>
      <c r="D819" s="22"/>
      <c r="E819" s="22"/>
      <c r="F819" s="39">
        <f>F820</f>
        <v>109840</v>
      </c>
      <c r="G819" s="39"/>
      <c r="H819" s="39">
        <f>H820</f>
        <v>109840</v>
      </c>
    </row>
    <row r="820" spans="1:8" s="31" customFormat="1" ht="36" x14ac:dyDescent="0.2">
      <c r="A820" s="54" t="s">
        <v>79</v>
      </c>
      <c r="B820" s="29" t="s">
        <v>218</v>
      </c>
      <c r="C820" s="29" t="s">
        <v>76</v>
      </c>
      <c r="D820" s="29" t="s">
        <v>78</v>
      </c>
      <c r="E820" s="29" t="s">
        <v>80</v>
      </c>
      <c r="F820" s="38">
        <f>F821</f>
        <v>109840</v>
      </c>
      <c r="G820" s="38"/>
      <c r="H820" s="38">
        <f>H821</f>
        <v>109840</v>
      </c>
    </row>
    <row r="821" spans="1:8" s="31" customFormat="1" x14ac:dyDescent="0.2">
      <c r="A821" s="54" t="s">
        <v>81</v>
      </c>
      <c r="B821" s="29" t="s">
        <v>218</v>
      </c>
      <c r="C821" s="29" t="s">
        <v>76</v>
      </c>
      <c r="D821" s="29" t="s">
        <v>78</v>
      </c>
      <c r="E821" s="29" t="s">
        <v>82</v>
      </c>
      <c r="F821" s="38">
        <v>109840</v>
      </c>
      <c r="G821" s="38"/>
      <c r="H821" s="38">
        <v>109840</v>
      </c>
    </row>
    <row r="822" spans="1:8" s="31" customFormat="1" x14ac:dyDescent="0.2">
      <c r="A822" s="52" t="s">
        <v>83</v>
      </c>
      <c r="B822" s="22" t="s">
        <v>217</v>
      </c>
      <c r="C822" s="22"/>
      <c r="D822" s="22"/>
      <c r="E822" s="22"/>
      <c r="F822" s="39">
        <f>F823</f>
        <v>23576</v>
      </c>
      <c r="G822" s="39"/>
      <c r="H822" s="39">
        <f>H823</f>
        <v>24067.677</v>
      </c>
    </row>
    <row r="823" spans="1:8" s="31" customFormat="1" x14ac:dyDescent="0.2">
      <c r="A823" s="52" t="s">
        <v>115</v>
      </c>
      <c r="B823" s="22" t="s">
        <v>219</v>
      </c>
      <c r="C823" s="22" t="s">
        <v>76</v>
      </c>
      <c r="D823" s="22"/>
      <c r="E823" s="22"/>
      <c r="F823" s="39">
        <f>F824+F826</f>
        <v>23576</v>
      </c>
      <c r="G823" s="39"/>
      <c r="H823" s="39">
        <f>H824+H826</f>
        <v>24067.677</v>
      </c>
    </row>
    <row r="824" spans="1:8" s="31" customFormat="1" x14ac:dyDescent="0.2">
      <c r="A824" s="54" t="s">
        <v>303</v>
      </c>
      <c r="B824" s="29" t="s">
        <v>219</v>
      </c>
      <c r="C824" s="29" t="s">
        <v>76</v>
      </c>
      <c r="D824" s="29" t="s">
        <v>78</v>
      </c>
      <c r="E824" s="29" t="s">
        <v>84</v>
      </c>
      <c r="F824" s="38">
        <f>F825</f>
        <v>22745</v>
      </c>
      <c r="G824" s="38"/>
      <c r="H824" s="38">
        <f>H825</f>
        <v>22745</v>
      </c>
    </row>
    <row r="825" spans="1:8" s="31" customFormat="1" ht="15" customHeight="1" x14ac:dyDescent="0.2">
      <c r="A825" s="54" t="s">
        <v>85</v>
      </c>
      <c r="B825" s="29" t="s">
        <v>219</v>
      </c>
      <c r="C825" s="29" t="s">
        <v>76</v>
      </c>
      <c r="D825" s="29" t="s">
        <v>78</v>
      </c>
      <c r="E825" s="29" t="s">
        <v>86</v>
      </c>
      <c r="F825" s="38">
        <v>22745</v>
      </c>
      <c r="G825" s="38"/>
      <c r="H825" s="38">
        <v>22745</v>
      </c>
    </row>
    <row r="826" spans="1:8" s="31" customFormat="1" x14ac:dyDescent="0.2">
      <c r="A826" s="54" t="s">
        <v>87</v>
      </c>
      <c r="B826" s="29" t="s">
        <v>219</v>
      </c>
      <c r="C826" s="29" t="s">
        <v>76</v>
      </c>
      <c r="D826" s="29" t="s">
        <v>78</v>
      </c>
      <c r="E826" s="29" t="s">
        <v>88</v>
      </c>
      <c r="F826" s="38">
        <f>F827</f>
        <v>831</v>
      </c>
      <c r="G826" s="38"/>
      <c r="H826" s="38">
        <f>H827</f>
        <v>1322.6769999999999</v>
      </c>
    </row>
    <row r="827" spans="1:8" s="31" customFormat="1" x14ac:dyDescent="0.2">
      <c r="A827" s="54" t="s">
        <v>519</v>
      </c>
      <c r="B827" s="29" t="s">
        <v>219</v>
      </c>
      <c r="C827" s="29" t="s">
        <v>76</v>
      </c>
      <c r="D827" s="29" t="s">
        <v>78</v>
      </c>
      <c r="E827" s="29" t="s">
        <v>89</v>
      </c>
      <c r="F827" s="38">
        <v>831</v>
      </c>
      <c r="G827" s="38"/>
      <c r="H827" s="38">
        <f>831+500-8.323</f>
        <v>1322.6769999999999</v>
      </c>
    </row>
    <row r="828" spans="1:8" s="31" customFormat="1" ht="13.5" x14ac:dyDescent="0.2">
      <c r="A828" s="213" t="s">
        <v>420</v>
      </c>
      <c r="B828" s="139" t="s">
        <v>216</v>
      </c>
      <c r="C828" s="139"/>
      <c r="D828" s="139"/>
      <c r="E828" s="139"/>
      <c r="F828" s="201">
        <f>F829+F834</f>
        <v>6630</v>
      </c>
      <c r="G828" s="201"/>
      <c r="H828" s="201">
        <f>H829+H834</f>
        <v>6630</v>
      </c>
    </row>
    <row r="829" spans="1:8" s="31" customFormat="1" x14ac:dyDescent="0.2">
      <c r="A829" s="53" t="s">
        <v>305</v>
      </c>
      <c r="B829" s="22" t="s">
        <v>217</v>
      </c>
      <c r="C829" s="22"/>
      <c r="D829" s="22"/>
      <c r="E829" s="22"/>
      <c r="F829" s="39">
        <f>F830</f>
        <v>5670</v>
      </c>
      <c r="G829" s="39"/>
      <c r="H829" s="39">
        <f>H830</f>
        <v>5670</v>
      </c>
    </row>
    <row r="830" spans="1:8" s="31" customFormat="1" x14ac:dyDescent="0.2">
      <c r="A830" s="52" t="s">
        <v>377</v>
      </c>
      <c r="B830" s="22" t="s">
        <v>218</v>
      </c>
      <c r="C830" s="22" t="s">
        <v>435</v>
      </c>
      <c r="D830" s="22"/>
      <c r="E830" s="22"/>
      <c r="F830" s="39">
        <f>F831</f>
        <v>5670</v>
      </c>
      <c r="G830" s="39"/>
      <c r="H830" s="39">
        <f>H831</f>
        <v>5670</v>
      </c>
    </row>
    <row r="831" spans="1:8" s="31" customFormat="1" x14ac:dyDescent="0.2">
      <c r="A831" s="55" t="s">
        <v>382</v>
      </c>
      <c r="B831" s="22" t="s">
        <v>218</v>
      </c>
      <c r="C831" s="22" t="s">
        <v>435</v>
      </c>
      <c r="D831" s="22" t="s">
        <v>435</v>
      </c>
      <c r="E831" s="22"/>
      <c r="F831" s="39">
        <f>F832</f>
        <v>5670</v>
      </c>
      <c r="G831" s="39"/>
      <c r="H831" s="39">
        <f>H832</f>
        <v>5670</v>
      </c>
    </row>
    <row r="832" spans="1:8" s="31" customFormat="1" ht="36" x14ac:dyDescent="0.2">
      <c r="A832" s="54" t="s">
        <v>79</v>
      </c>
      <c r="B832" s="29" t="s">
        <v>218</v>
      </c>
      <c r="C832" s="29" t="s">
        <v>435</v>
      </c>
      <c r="D832" s="29" t="s">
        <v>435</v>
      </c>
      <c r="E832" s="29" t="s">
        <v>80</v>
      </c>
      <c r="F832" s="38">
        <f>F833</f>
        <v>5670</v>
      </c>
      <c r="G832" s="38"/>
      <c r="H832" s="38">
        <f>H833</f>
        <v>5670</v>
      </c>
    </row>
    <row r="833" spans="1:8" s="31" customFormat="1" x14ac:dyDescent="0.2">
      <c r="A833" s="54" t="s">
        <v>81</v>
      </c>
      <c r="B833" s="29" t="s">
        <v>218</v>
      </c>
      <c r="C833" s="29" t="s">
        <v>435</v>
      </c>
      <c r="D833" s="29" t="s">
        <v>435</v>
      </c>
      <c r="E833" s="29" t="s">
        <v>82</v>
      </c>
      <c r="F833" s="38">
        <v>5670</v>
      </c>
      <c r="G833" s="38"/>
      <c r="H833" s="38">
        <v>5670</v>
      </c>
    </row>
    <row r="834" spans="1:8" s="31" customFormat="1" x14ac:dyDescent="0.2">
      <c r="A834" s="52" t="s">
        <v>83</v>
      </c>
      <c r="B834" s="22" t="s">
        <v>217</v>
      </c>
      <c r="C834" s="22"/>
      <c r="D834" s="22"/>
      <c r="E834" s="22"/>
      <c r="F834" s="39">
        <f>F835</f>
        <v>960</v>
      </c>
      <c r="G834" s="39"/>
      <c r="H834" s="39">
        <f>H835</f>
        <v>960</v>
      </c>
    </row>
    <row r="835" spans="1:8" s="31" customFormat="1" x14ac:dyDescent="0.2">
      <c r="A835" s="52" t="s">
        <v>377</v>
      </c>
      <c r="B835" s="22" t="s">
        <v>219</v>
      </c>
      <c r="C835" s="22" t="s">
        <v>435</v>
      </c>
      <c r="D835" s="22"/>
      <c r="E835" s="22"/>
      <c r="F835" s="39">
        <f>F836</f>
        <v>960</v>
      </c>
      <c r="G835" s="39"/>
      <c r="H835" s="39">
        <f>H836</f>
        <v>960</v>
      </c>
    </row>
    <row r="836" spans="1:8" s="31" customFormat="1" x14ac:dyDescent="0.2">
      <c r="A836" s="55" t="s">
        <v>382</v>
      </c>
      <c r="B836" s="29" t="s">
        <v>219</v>
      </c>
      <c r="C836" s="22" t="s">
        <v>435</v>
      </c>
      <c r="D836" s="22" t="s">
        <v>435</v>
      </c>
      <c r="E836" s="22"/>
      <c r="F836" s="39">
        <f>F837+F839</f>
        <v>960</v>
      </c>
      <c r="G836" s="39"/>
      <c r="H836" s="39">
        <f>H837+H839</f>
        <v>960</v>
      </c>
    </row>
    <row r="837" spans="1:8" s="31" customFormat="1" x14ac:dyDescent="0.2">
      <c r="A837" s="54" t="s">
        <v>303</v>
      </c>
      <c r="B837" s="29" t="s">
        <v>219</v>
      </c>
      <c r="C837" s="29" t="s">
        <v>435</v>
      </c>
      <c r="D837" s="29" t="s">
        <v>435</v>
      </c>
      <c r="E837" s="29" t="s">
        <v>84</v>
      </c>
      <c r="F837" s="38">
        <f>F838</f>
        <v>810</v>
      </c>
      <c r="G837" s="38"/>
      <c r="H837" s="38">
        <f>H838</f>
        <v>810</v>
      </c>
    </row>
    <row r="838" spans="1:8" s="31" customFormat="1" x14ac:dyDescent="0.2">
      <c r="A838" s="54" t="s">
        <v>85</v>
      </c>
      <c r="B838" s="29" t="s">
        <v>219</v>
      </c>
      <c r="C838" s="29" t="s">
        <v>435</v>
      </c>
      <c r="D838" s="29" t="s">
        <v>435</v>
      </c>
      <c r="E838" s="29" t="s">
        <v>86</v>
      </c>
      <c r="F838" s="38">
        <v>810</v>
      </c>
      <c r="G838" s="38"/>
      <c r="H838" s="38">
        <v>810</v>
      </c>
    </row>
    <row r="839" spans="1:8" s="31" customFormat="1" x14ac:dyDescent="0.2">
      <c r="A839" s="54" t="s">
        <v>87</v>
      </c>
      <c r="B839" s="29" t="s">
        <v>219</v>
      </c>
      <c r="C839" s="29" t="s">
        <v>435</v>
      </c>
      <c r="D839" s="29" t="s">
        <v>435</v>
      </c>
      <c r="E839" s="29" t="s">
        <v>88</v>
      </c>
      <c r="F839" s="38">
        <f>F840</f>
        <v>150</v>
      </c>
      <c r="G839" s="38"/>
      <c r="H839" s="38">
        <f>H840</f>
        <v>150</v>
      </c>
    </row>
    <row r="840" spans="1:8" s="31" customFormat="1" x14ac:dyDescent="0.2">
      <c r="A840" s="54" t="s">
        <v>519</v>
      </c>
      <c r="B840" s="29" t="s">
        <v>219</v>
      </c>
      <c r="C840" s="29" t="s">
        <v>435</v>
      </c>
      <c r="D840" s="29" t="s">
        <v>435</v>
      </c>
      <c r="E840" s="29" t="s">
        <v>89</v>
      </c>
      <c r="F840" s="38">
        <v>150</v>
      </c>
      <c r="G840" s="38"/>
      <c r="H840" s="38">
        <v>150</v>
      </c>
    </row>
    <row r="841" spans="1:8" s="31" customFormat="1" x14ac:dyDescent="0.2">
      <c r="A841" s="68" t="s">
        <v>306</v>
      </c>
      <c r="B841" s="59"/>
      <c r="C841" s="59"/>
      <c r="D841" s="59"/>
      <c r="E841" s="59"/>
      <c r="F841" s="83" t="e">
        <f>F842+F847+F856+F861+F870+F875+F880+F885+F894+#REF!+F899+F904+F909+F915+F924+F929+F934+F941+F947+#REF!+F952+F957+F968+F974</f>
        <v>#REF!</v>
      </c>
      <c r="G841" s="83"/>
      <c r="H841" s="83">
        <f>H842+H847+H856+H861+H870+H875+H880+H885+H894+H899+H904+H909+H915+H924+H929+H934+H941+H947+H952+H957+H968+H974+H979+H984</f>
        <v>292019.011</v>
      </c>
    </row>
    <row r="842" spans="1:8" s="31" customFormat="1" ht="13.5" x14ac:dyDescent="0.2">
      <c r="A842" s="211" t="s">
        <v>91</v>
      </c>
      <c r="B842" s="139" t="s">
        <v>217</v>
      </c>
      <c r="C842" s="139"/>
      <c r="D842" s="139"/>
      <c r="E842" s="139"/>
      <c r="F842" s="201">
        <f>F843</f>
        <v>3000</v>
      </c>
      <c r="G842" s="201"/>
      <c r="H842" s="201">
        <f>H843</f>
        <v>13000</v>
      </c>
    </row>
    <row r="843" spans="1:8" s="31" customFormat="1" ht="13.5" customHeight="1" x14ac:dyDescent="0.2">
      <c r="A843" s="52" t="s">
        <v>115</v>
      </c>
      <c r="B843" s="22" t="s">
        <v>323</v>
      </c>
      <c r="C843" s="22" t="s">
        <v>76</v>
      </c>
      <c r="D843" s="22"/>
      <c r="E843" s="22"/>
      <c r="F843" s="39">
        <f>F844</f>
        <v>3000</v>
      </c>
      <c r="G843" s="39"/>
      <c r="H843" s="39">
        <f>H844</f>
        <v>13000</v>
      </c>
    </row>
    <row r="844" spans="1:8" s="31" customFormat="1" x14ac:dyDescent="0.2">
      <c r="A844" s="52" t="s">
        <v>319</v>
      </c>
      <c r="B844" s="22" t="s">
        <v>323</v>
      </c>
      <c r="C844" s="22" t="s">
        <v>76</v>
      </c>
      <c r="D844" s="22" t="s">
        <v>90</v>
      </c>
      <c r="E844" s="29"/>
      <c r="F844" s="39">
        <f>F845</f>
        <v>3000</v>
      </c>
      <c r="G844" s="39"/>
      <c r="H844" s="39">
        <f>H845</f>
        <v>13000</v>
      </c>
    </row>
    <row r="845" spans="1:8" s="31" customFormat="1" x14ac:dyDescent="0.2">
      <c r="A845" s="54" t="s">
        <v>87</v>
      </c>
      <c r="B845" s="29" t="s">
        <v>323</v>
      </c>
      <c r="C845" s="29" t="s">
        <v>76</v>
      </c>
      <c r="D845" s="29" t="s">
        <v>90</v>
      </c>
      <c r="E845" s="29" t="s">
        <v>88</v>
      </c>
      <c r="F845" s="38">
        <f>F846</f>
        <v>3000</v>
      </c>
      <c r="G845" s="38"/>
      <c r="H845" s="38">
        <f>H846</f>
        <v>13000</v>
      </c>
    </row>
    <row r="846" spans="1:8" s="31" customFormat="1" x14ac:dyDescent="0.2">
      <c r="A846" s="54" t="s">
        <v>92</v>
      </c>
      <c r="B846" s="29" t="s">
        <v>323</v>
      </c>
      <c r="C846" s="29" t="s">
        <v>76</v>
      </c>
      <c r="D846" s="29" t="s">
        <v>90</v>
      </c>
      <c r="E846" s="29" t="s">
        <v>440</v>
      </c>
      <c r="F846" s="38">
        <v>3000</v>
      </c>
      <c r="G846" s="38"/>
      <c r="H846" s="38">
        <f>3000+10000</f>
        <v>13000</v>
      </c>
    </row>
    <row r="847" spans="1:8" s="31" customFormat="1" ht="27" x14ac:dyDescent="0.2">
      <c r="A847" s="211" t="s">
        <v>50</v>
      </c>
      <c r="B847" s="139" t="s">
        <v>217</v>
      </c>
      <c r="C847" s="139"/>
      <c r="D847" s="139"/>
      <c r="E847" s="139"/>
      <c r="F847" s="201">
        <f>F848</f>
        <v>42202</v>
      </c>
      <c r="G847" s="201"/>
      <c r="H847" s="201">
        <f>H848</f>
        <v>42202</v>
      </c>
    </row>
    <row r="848" spans="1:8" s="31" customFormat="1" x14ac:dyDescent="0.2">
      <c r="A848" s="52" t="s">
        <v>115</v>
      </c>
      <c r="B848" s="22" t="s">
        <v>324</v>
      </c>
      <c r="C848" s="34" t="s">
        <v>76</v>
      </c>
      <c r="D848" s="34"/>
      <c r="E848" s="34"/>
      <c r="F848" s="84">
        <f>F849</f>
        <v>42202</v>
      </c>
      <c r="G848" s="84"/>
      <c r="H848" s="84">
        <f>H849</f>
        <v>42202</v>
      </c>
    </row>
    <row r="849" spans="1:8" s="31" customFormat="1" x14ac:dyDescent="0.2">
      <c r="A849" s="52" t="s">
        <v>430</v>
      </c>
      <c r="B849" s="22" t="s">
        <v>324</v>
      </c>
      <c r="C849" s="34" t="s">
        <v>76</v>
      </c>
      <c r="D849" s="34" t="s">
        <v>93</v>
      </c>
      <c r="E849" s="34"/>
      <c r="F849" s="84">
        <f>F850+F852+F854</f>
        <v>42202</v>
      </c>
      <c r="G849" s="84"/>
      <c r="H849" s="84">
        <f>H850+H852+H854</f>
        <v>42202</v>
      </c>
    </row>
    <row r="850" spans="1:8" s="31" customFormat="1" ht="13.5" customHeight="1" x14ac:dyDescent="0.2">
      <c r="A850" s="54" t="s">
        <v>79</v>
      </c>
      <c r="B850" s="29" t="s">
        <v>324</v>
      </c>
      <c r="C850" s="29" t="s">
        <v>76</v>
      </c>
      <c r="D850" s="29" t="s">
        <v>93</v>
      </c>
      <c r="E850" s="29" t="s">
        <v>80</v>
      </c>
      <c r="F850" s="38">
        <f>F851</f>
        <v>34260</v>
      </c>
      <c r="G850" s="38"/>
      <c r="H850" s="38">
        <f>H851</f>
        <v>33260</v>
      </c>
    </row>
    <row r="851" spans="1:8" s="31" customFormat="1" x14ac:dyDescent="0.2">
      <c r="A851" s="54" t="s">
        <v>491</v>
      </c>
      <c r="B851" s="29" t="s">
        <v>324</v>
      </c>
      <c r="C851" s="29" t="s">
        <v>76</v>
      </c>
      <c r="D851" s="29" t="s">
        <v>93</v>
      </c>
      <c r="E851" s="29" t="s">
        <v>492</v>
      </c>
      <c r="F851" s="38">
        <v>34260</v>
      </c>
      <c r="G851" s="38"/>
      <c r="H851" s="38">
        <f>34260-1000</f>
        <v>33260</v>
      </c>
    </row>
    <row r="852" spans="1:8" s="31" customFormat="1" x14ac:dyDescent="0.2">
      <c r="A852" s="54" t="s">
        <v>303</v>
      </c>
      <c r="B852" s="29" t="s">
        <v>324</v>
      </c>
      <c r="C852" s="29" t="s">
        <v>76</v>
      </c>
      <c r="D852" s="29" t="s">
        <v>93</v>
      </c>
      <c r="E852" s="29" t="s">
        <v>84</v>
      </c>
      <c r="F852" s="38">
        <f>F853</f>
        <v>7692</v>
      </c>
      <c r="G852" s="38"/>
      <c r="H852" s="38">
        <f>H853</f>
        <v>8692</v>
      </c>
    </row>
    <row r="853" spans="1:8" s="31" customFormat="1" ht="29.25" customHeight="1" x14ac:dyDescent="0.2">
      <c r="A853" s="54" t="s">
        <v>85</v>
      </c>
      <c r="B853" s="29" t="s">
        <v>324</v>
      </c>
      <c r="C853" s="29" t="s">
        <v>76</v>
      </c>
      <c r="D853" s="29" t="s">
        <v>93</v>
      </c>
      <c r="E853" s="29" t="s">
        <v>86</v>
      </c>
      <c r="F853" s="38">
        <v>7692</v>
      </c>
      <c r="G853" s="38"/>
      <c r="H853" s="38">
        <f>7692+1000</f>
        <v>8692</v>
      </c>
    </row>
    <row r="854" spans="1:8" s="31" customFormat="1" x14ac:dyDescent="0.2">
      <c r="A854" s="54" t="s">
        <v>87</v>
      </c>
      <c r="B854" s="29" t="s">
        <v>324</v>
      </c>
      <c r="C854" s="29" t="s">
        <v>76</v>
      </c>
      <c r="D854" s="29" t="s">
        <v>93</v>
      </c>
      <c r="E854" s="29" t="s">
        <v>88</v>
      </c>
      <c r="F854" s="38">
        <f>F855</f>
        <v>250</v>
      </c>
      <c r="G854" s="38"/>
      <c r="H854" s="38">
        <f>H855</f>
        <v>250</v>
      </c>
    </row>
    <row r="855" spans="1:8" s="31" customFormat="1" ht="15" customHeight="1" x14ac:dyDescent="0.2">
      <c r="A855" s="54" t="s">
        <v>519</v>
      </c>
      <c r="B855" s="29" t="s">
        <v>324</v>
      </c>
      <c r="C855" s="29" t="s">
        <v>76</v>
      </c>
      <c r="D855" s="29" t="s">
        <v>93</v>
      </c>
      <c r="E855" s="29" t="s">
        <v>89</v>
      </c>
      <c r="F855" s="38">
        <v>250</v>
      </c>
      <c r="G855" s="38"/>
      <c r="H855" s="38">
        <v>250</v>
      </c>
    </row>
    <row r="856" spans="1:8" s="31" customFormat="1" ht="27" x14ac:dyDescent="0.2">
      <c r="A856" s="138" t="s">
        <v>129</v>
      </c>
      <c r="B856" s="139" t="s">
        <v>217</v>
      </c>
      <c r="C856" s="139"/>
      <c r="D856" s="139"/>
      <c r="E856" s="139"/>
      <c r="F856" s="201">
        <f>F857</f>
        <v>2880</v>
      </c>
      <c r="G856" s="201"/>
      <c r="H856" s="201">
        <f>H857</f>
        <v>2880</v>
      </c>
    </row>
    <row r="857" spans="1:8" s="31" customFormat="1" x14ac:dyDescent="0.2">
      <c r="A857" s="52" t="s">
        <v>115</v>
      </c>
      <c r="B857" s="22" t="s">
        <v>329</v>
      </c>
      <c r="C857" s="34" t="s">
        <v>76</v>
      </c>
      <c r="D857" s="34"/>
      <c r="E857" s="22"/>
      <c r="F857" s="39">
        <f>F858</f>
        <v>2880</v>
      </c>
      <c r="G857" s="39"/>
      <c r="H857" s="39">
        <f>H858</f>
        <v>2880</v>
      </c>
    </row>
    <row r="858" spans="1:8" s="31" customFormat="1" x14ac:dyDescent="0.2">
      <c r="A858" s="52" t="s">
        <v>430</v>
      </c>
      <c r="B858" s="22" t="s">
        <v>329</v>
      </c>
      <c r="C858" s="34" t="s">
        <v>76</v>
      </c>
      <c r="D858" s="34" t="s">
        <v>93</v>
      </c>
      <c r="E858" s="22"/>
      <c r="F858" s="39">
        <f>F859</f>
        <v>2880</v>
      </c>
      <c r="G858" s="39"/>
      <c r="H858" s="39">
        <f>H859</f>
        <v>2880</v>
      </c>
    </row>
    <row r="859" spans="1:8" s="31" customFormat="1" x14ac:dyDescent="0.2">
      <c r="A859" s="73" t="s">
        <v>104</v>
      </c>
      <c r="B859" s="29" t="s">
        <v>329</v>
      </c>
      <c r="C859" s="29" t="s">
        <v>76</v>
      </c>
      <c r="D859" s="29" t="s">
        <v>93</v>
      </c>
      <c r="E859" s="29" t="s">
        <v>410</v>
      </c>
      <c r="F859" s="38">
        <f>F860</f>
        <v>2880</v>
      </c>
      <c r="G859" s="38"/>
      <c r="H859" s="38">
        <f>H860</f>
        <v>2880</v>
      </c>
    </row>
    <row r="860" spans="1:8" s="31" customFormat="1" x14ac:dyDescent="0.2">
      <c r="A860" s="73" t="s">
        <v>105</v>
      </c>
      <c r="B860" s="29" t="s">
        <v>329</v>
      </c>
      <c r="C860" s="29" t="s">
        <v>76</v>
      </c>
      <c r="D860" s="29" t="s">
        <v>93</v>
      </c>
      <c r="E860" s="29" t="s">
        <v>428</v>
      </c>
      <c r="F860" s="38">
        <v>2880</v>
      </c>
      <c r="G860" s="38"/>
      <c r="H860" s="38">
        <v>2880</v>
      </c>
    </row>
    <row r="861" spans="1:8" s="31" customFormat="1" ht="27" x14ac:dyDescent="0.2">
      <c r="A861" s="211" t="s">
        <v>724</v>
      </c>
      <c r="B861" s="139" t="s">
        <v>217</v>
      </c>
      <c r="C861" s="139"/>
      <c r="D861" s="139"/>
      <c r="E861" s="139"/>
      <c r="F861" s="201">
        <f>F862</f>
        <v>8715</v>
      </c>
      <c r="G861" s="201"/>
      <c r="H861" s="201">
        <f>H862</f>
        <v>8715</v>
      </c>
    </row>
    <row r="862" spans="1:8" s="31" customFormat="1" x14ac:dyDescent="0.2">
      <c r="A862" s="52" t="s">
        <v>115</v>
      </c>
      <c r="B862" s="22" t="s">
        <v>330</v>
      </c>
      <c r="C862" s="34" t="s">
        <v>76</v>
      </c>
      <c r="D862" s="34"/>
      <c r="E862" s="34"/>
      <c r="F862" s="84">
        <f>F863</f>
        <v>8715</v>
      </c>
      <c r="G862" s="84"/>
      <c r="H862" s="84">
        <f>H863</f>
        <v>8715</v>
      </c>
    </row>
    <row r="863" spans="1:8" s="31" customFormat="1" x14ac:dyDescent="0.2">
      <c r="A863" s="52" t="s">
        <v>430</v>
      </c>
      <c r="B863" s="22" t="s">
        <v>330</v>
      </c>
      <c r="C863" s="34" t="s">
        <v>76</v>
      </c>
      <c r="D863" s="34" t="s">
        <v>93</v>
      </c>
      <c r="E863" s="34"/>
      <c r="F863" s="84">
        <f>F864+F866+F868</f>
        <v>8715</v>
      </c>
      <c r="G863" s="84"/>
      <c r="H863" s="84">
        <f>H864+H866+H868</f>
        <v>8715</v>
      </c>
    </row>
    <row r="864" spans="1:8" s="31" customFormat="1" ht="36" x14ac:dyDescent="0.2">
      <c r="A864" s="54" t="s">
        <v>79</v>
      </c>
      <c r="B864" s="29" t="s">
        <v>330</v>
      </c>
      <c r="C864" s="29" t="s">
        <v>76</v>
      </c>
      <c r="D864" s="29" t="s">
        <v>93</v>
      </c>
      <c r="E864" s="29" t="s">
        <v>80</v>
      </c>
      <c r="F864" s="38">
        <f>F865</f>
        <v>8365</v>
      </c>
      <c r="G864" s="38"/>
      <c r="H864" s="38">
        <f>H865</f>
        <v>8365</v>
      </c>
    </row>
    <row r="865" spans="1:8" s="31" customFormat="1" x14ac:dyDescent="0.2">
      <c r="A865" s="54" t="s">
        <v>491</v>
      </c>
      <c r="B865" s="29" t="s">
        <v>330</v>
      </c>
      <c r="C865" s="29" t="s">
        <v>76</v>
      </c>
      <c r="D865" s="29" t="s">
        <v>93</v>
      </c>
      <c r="E865" s="29" t="s">
        <v>492</v>
      </c>
      <c r="F865" s="38">
        <v>8365</v>
      </c>
      <c r="G865" s="38"/>
      <c r="H865" s="38">
        <v>8365</v>
      </c>
    </row>
    <row r="866" spans="1:8" s="31" customFormat="1" x14ac:dyDescent="0.2">
      <c r="A866" s="54" t="s">
        <v>303</v>
      </c>
      <c r="B866" s="29" t="s">
        <v>330</v>
      </c>
      <c r="C866" s="29" t="s">
        <v>76</v>
      </c>
      <c r="D866" s="29" t="s">
        <v>93</v>
      </c>
      <c r="E866" s="29" t="s">
        <v>84</v>
      </c>
      <c r="F866" s="89">
        <f>F867</f>
        <v>335</v>
      </c>
      <c r="G866" s="89"/>
      <c r="H866" s="89">
        <f>H867</f>
        <v>335</v>
      </c>
    </row>
    <row r="867" spans="1:8" s="31" customFormat="1" x14ac:dyDescent="0.2">
      <c r="A867" s="54" t="s">
        <v>85</v>
      </c>
      <c r="B867" s="29" t="s">
        <v>330</v>
      </c>
      <c r="C867" s="29" t="s">
        <v>76</v>
      </c>
      <c r="D867" s="29" t="s">
        <v>93</v>
      </c>
      <c r="E867" s="29" t="s">
        <v>86</v>
      </c>
      <c r="F867" s="89">
        <v>335</v>
      </c>
      <c r="G867" s="89"/>
      <c r="H867" s="89">
        <v>335</v>
      </c>
    </row>
    <row r="868" spans="1:8" s="31" customFormat="1" x14ac:dyDescent="0.2">
      <c r="A868" s="54" t="s">
        <v>87</v>
      </c>
      <c r="B868" s="29" t="s">
        <v>330</v>
      </c>
      <c r="C868" s="29" t="s">
        <v>76</v>
      </c>
      <c r="D868" s="29" t="s">
        <v>93</v>
      </c>
      <c r="E868" s="29" t="s">
        <v>88</v>
      </c>
      <c r="F868" s="89">
        <f>F869</f>
        <v>15</v>
      </c>
      <c r="G868" s="89"/>
      <c r="H868" s="89">
        <f>H869</f>
        <v>15</v>
      </c>
    </row>
    <row r="869" spans="1:8" s="31" customFormat="1" x14ac:dyDescent="0.2">
      <c r="A869" s="54" t="s">
        <v>519</v>
      </c>
      <c r="B869" s="29" t="s">
        <v>330</v>
      </c>
      <c r="C869" s="29" t="s">
        <v>76</v>
      </c>
      <c r="D869" s="29" t="s">
        <v>93</v>
      </c>
      <c r="E869" s="29" t="s">
        <v>89</v>
      </c>
      <c r="F869" s="89">
        <v>15</v>
      </c>
      <c r="G869" s="89"/>
      <c r="H869" s="89">
        <v>15</v>
      </c>
    </row>
    <row r="870" spans="1:8" s="31" customFormat="1" ht="27" x14ac:dyDescent="0.2">
      <c r="A870" s="138" t="s">
        <v>131</v>
      </c>
      <c r="B870" s="139" t="s">
        <v>217</v>
      </c>
      <c r="C870" s="139"/>
      <c r="D870" s="139"/>
      <c r="E870" s="139"/>
      <c r="F870" s="201">
        <f>F871</f>
        <v>3000</v>
      </c>
      <c r="G870" s="201"/>
      <c r="H870" s="201">
        <f>H871</f>
        <v>3000</v>
      </c>
    </row>
    <row r="871" spans="1:8" s="31" customFormat="1" x14ac:dyDescent="0.2">
      <c r="A871" s="52" t="s">
        <v>115</v>
      </c>
      <c r="B871" s="22" t="s">
        <v>57</v>
      </c>
      <c r="C871" s="22" t="s">
        <v>76</v>
      </c>
      <c r="D871" s="23"/>
      <c r="E871" s="22"/>
      <c r="F871" s="39">
        <f>F872</f>
        <v>3000</v>
      </c>
      <c r="G871" s="39"/>
      <c r="H871" s="39">
        <f>H872</f>
        <v>3000</v>
      </c>
    </row>
    <row r="872" spans="1:8" s="31" customFormat="1" x14ac:dyDescent="0.2">
      <c r="A872" s="52" t="s">
        <v>430</v>
      </c>
      <c r="B872" s="22" t="s">
        <v>57</v>
      </c>
      <c r="C872" s="22" t="s">
        <v>76</v>
      </c>
      <c r="D872" s="22" t="s">
        <v>93</v>
      </c>
      <c r="E872" s="22"/>
      <c r="F872" s="39">
        <f>F873</f>
        <v>3000</v>
      </c>
      <c r="G872" s="39"/>
      <c r="H872" s="39">
        <f>H873</f>
        <v>3000</v>
      </c>
    </row>
    <row r="873" spans="1:8" s="31" customFormat="1" x14ac:dyDescent="0.2">
      <c r="A873" s="54" t="s">
        <v>87</v>
      </c>
      <c r="B873" s="29" t="s">
        <v>57</v>
      </c>
      <c r="C873" s="29" t="s">
        <v>76</v>
      </c>
      <c r="D873" s="29" t="s">
        <v>93</v>
      </c>
      <c r="E873" s="29" t="s">
        <v>88</v>
      </c>
      <c r="F873" s="38">
        <f>F874</f>
        <v>3000</v>
      </c>
      <c r="G873" s="38"/>
      <c r="H873" s="38">
        <f>H874</f>
        <v>3000</v>
      </c>
    </row>
    <row r="874" spans="1:8" s="31" customFormat="1" x14ac:dyDescent="0.2">
      <c r="A874" s="54" t="s">
        <v>156</v>
      </c>
      <c r="B874" s="29" t="s">
        <v>57</v>
      </c>
      <c r="C874" s="29" t="s">
        <v>76</v>
      </c>
      <c r="D874" s="29" t="s">
        <v>93</v>
      </c>
      <c r="E874" s="29" t="s">
        <v>89</v>
      </c>
      <c r="F874" s="38">
        <v>3000</v>
      </c>
      <c r="G874" s="38"/>
      <c r="H874" s="38">
        <v>3000</v>
      </c>
    </row>
    <row r="875" spans="1:8" s="31" customFormat="1" ht="13.5" x14ac:dyDescent="0.2">
      <c r="A875" s="138" t="s">
        <v>132</v>
      </c>
      <c r="B875" s="139" t="s">
        <v>217</v>
      </c>
      <c r="C875" s="139"/>
      <c r="D875" s="139"/>
      <c r="E875" s="139"/>
      <c r="F875" s="201">
        <f>F876</f>
        <v>1000</v>
      </c>
      <c r="G875" s="201"/>
      <c r="H875" s="201">
        <f>H876</f>
        <v>1000</v>
      </c>
    </row>
    <row r="876" spans="1:8" s="31" customFormat="1" x14ac:dyDescent="0.2">
      <c r="A876" s="52" t="s">
        <v>115</v>
      </c>
      <c r="B876" s="22" t="s">
        <v>133</v>
      </c>
      <c r="C876" s="22" t="s">
        <v>76</v>
      </c>
      <c r="D876" s="23"/>
      <c r="E876" s="22"/>
      <c r="F876" s="39">
        <f>F877</f>
        <v>1000</v>
      </c>
      <c r="G876" s="39"/>
      <c r="H876" s="39">
        <f>H877</f>
        <v>1000</v>
      </c>
    </row>
    <row r="877" spans="1:8" s="31" customFormat="1" x14ac:dyDescent="0.2">
      <c r="A877" s="52" t="s">
        <v>430</v>
      </c>
      <c r="B877" s="22" t="s">
        <v>133</v>
      </c>
      <c r="C877" s="22" t="s">
        <v>76</v>
      </c>
      <c r="D877" s="22" t="s">
        <v>93</v>
      </c>
      <c r="E877" s="22"/>
      <c r="F877" s="39">
        <f>F878</f>
        <v>1000</v>
      </c>
      <c r="G877" s="39"/>
      <c r="H877" s="39">
        <f>H878</f>
        <v>1000</v>
      </c>
    </row>
    <row r="878" spans="1:8" s="31" customFormat="1" x14ac:dyDescent="0.2">
      <c r="A878" s="54" t="s">
        <v>87</v>
      </c>
      <c r="B878" s="29" t="s">
        <v>133</v>
      </c>
      <c r="C878" s="29" t="s">
        <v>76</v>
      </c>
      <c r="D878" s="29" t="s">
        <v>93</v>
      </c>
      <c r="E878" s="29" t="s">
        <v>88</v>
      </c>
      <c r="F878" s="38">
        <f>F879</f>
        <v>1000</v>
      </c>
      <c r="G878" s="38"/>
      <c r="H878" s="38">
        <f>H879</f>
        <v>1000</v>
      </c>
    </row>
    <row r="879" spans="1:8" s="31" customFormat="1" x14ac:dyDescent="0.2">
      <c r="A879" s="54" t="s">
        <v>156</v>
      </c>
      <c r="B879" s="29" t="s">
        <v>133</v>
      </c>
      <c r="C879" s="29" t="s">
        <v>76</v>
      </c>
      <c r="D879" s="29" t="s">
        <v>93</v>
      </c>
      <c r="E879" s="29" t="s">
        <v>89</v>
      </c>
      <c r="F879" s="38">
        <v>1000</v>
      </c>
      <c r="G879" s="38"/>
      <c r="H879" s="38">
        <v>1000</v>
      </c>
    </row>
    <row r="880" spans="1:8" s="31" customFormat="1" ht="27" x14ac:dyDescent="0.2">
      <c r="A880" s="138" t="s">
        <v>364</v>
      </c>
      <c r="B880" s="139" t="s">
        <v>217</v>
      </c>
      <c r="C880" s="139"/>
      <c r="D880" s="139"/>
      <c r="E880" s="139"/>
      <c r="F880" s="201">
        <f>F881</f>
        <v>1000</v>
      </c>
      <c r="G880" s="201"/>
      <c r="H880" s="201">
        <f>H881</f>
        <v>1000</v>
      </c>
    </row>
    <row r="881" spans="1:8" s="31" customFormat="1" x14ac:dyDescent="0.2">
      <c r="A881" s="52" t="s">
        <v>322</v>
      </c>
      <c r="B881" s="22" t="s">
        <v>571</v>
      </c>
      <c r="C881" s="22" t="s">
        <v>488</v>
      </c>
      <c r="D881" s="22"/>
      <c r="E881" s="22"/>
      <c r="F881" s="39">
        <f>F882</f>
        <v>1000</v>
      </c>
      <c r="G881" s="39"/>
      <c r="H881" s="39">
        <f>H882</f>
        <v>1000</v>
      </c>
    </row>
    <row r="882" spans="1:8" s="31" customFormat="1" ht="24" x14ac:dyDescent="0.2">
      <c r="A882" s="70" t="s">
        <v>128</v>
      </c>
      <c r="B882" s="22" t="s">
        <v>571</v>
      </c>
      <c r="C882" s="22" t="s">
        <v>488</v>
      </c>
      <c r="D882" s="22" t="s">
        <v>489</v>
      </c>
      <c r="E882" s="22"/>
      <c r="F882" s="39">
        <f>F883</f>
        <v>1000</v>
      </c>
      <c r="G882" s="39"/>
      <c r="H882" s="39">
        <f>H883</f>
        <v>1000</v>
      </c>
    </row>
    <row r="883" spans="1:8" s="31" customFormat="1" x14ac:dyDescent="0.2">
      <c r="A883" s="73" t="s">
        <v>303</v>
      </c>
      <c r="B883" s="29" t="s">
        <v>571</v>
      </c>
      <c r="C883" s="29" t="s">
        <v>488</v>
      </c>
      <c r="D883" s="29" t="s">
        <v>489</v>
      </c>
      <c r="E883" s="29" t="s">
        <v>84</v>
      </c>
      <c r="F883" s="38">
        <f>F884</f>
        <v>1000</v>
      </c>
      <c r="G883" s="38"/>
      <c r="H883" s="38">
        <f>H884</f>
        <v>1000</v>
      </c>
    </row>
    <row r="884" spans="1:8" s="31" customFormat="1" x14ac:dyDescent="0.2">
      <c r="A884" s="73" t="s">
        <v>85</v>
      </c>
      <c r="B884" s="29" t="s">
        <v>571</v>
      </c>
      <c r="C884" s="29" t="s">
        <v>488</v>
      </c>
      <c r="D884" s="29" t="s">
        <v>489</v>
      </c>
      <c r="E884" s="29" t="s">
        <v>86</v>
      </c>
      <c r="F884" s="38">
        <v>1000</v>
      </c>
      <c r="G884" s="38"/>
      <c r="H884" s="38">
        <v>1000</v>
      </c>
    </row>
    <row r="885" spans="1:8" s="31" customFormat="1" ht="13.5" x14ac:dyDescent="0.2">
      <c r="A885" s="211" t="s">
        <v>42</v>
      </c>
      <c r="B885" s="139" t="s">
        <v>217</v>
      </c>
      <c r="C885" s="139"/>
      <c r="D885" s="139"/>
      <c r="E885" s="139"/>
      <c r="F885" s="201">
        <f>F886</f>
        <v>4000</v>
      </c>
      <c r="G885" s="201"/>
      <c r="H885" s="201">
        <f>H886</f>
        <v>4000</v>
      </c>
    </row>
    <row r="886" spans="1:8" s="31" customFormat="1" x14ac:dyDescent="0.2">
      <c r="A886" s="52" t="s">
        <v>322</v>
      </c>
      <c r="B886" s="22" t="s">
        <v>572</v>
      </c>
      <c r="C886" s="22" t="s">
        <v>488</v>
      </c>
      <c r="D886" s="29"/>
      <c r="E886" s="29"/>
      <c r="F886" s="39">
        <f>F887</f>
        <v>4000</v>
      </c>
      <c r="G886" s="39"/>
      <c r="H886" s="39">
        <f>H887</f>
        <v>4000</v>
      </c>
    </row>
    <row r="887" spans="1:8" s="31" customFormat="1" x14ac:dyDescent="0.2">
      <c r="A887" s="52" t="s">
        <v>490</v>
      </c>
      <c r="B887" s="22" t="s">
        <v>572</v>
      </c>
      <c r="C887" s="22" t="s">
        <v>488</v>
      </c>
      <c r="D887" s="22" t="s">
        <v>489</v>
      </c>
      <c r="E887" s="22"/>
      <c r="F887" s="39">
        <f>F888+F890+F892</f>
        <v>4000</v>
      </c>
      <c r="G887" s="39"/>
      <c r="H887" s="39">
        <f>H888+H890+H892</f>
        <v>4000</v>
      </c>
    </row>
    <row r="888" spans="1:8" s="31" customFormat="1" ht="36" x14ac:dyDescent="0.2">
      <c r="A888" s="54" t="s">
        <v>79</v>
      </c>
      <c r="B888" s="29" t="s">
        <v>572</v>
      </c>
      <c r="C888" s="29" t="s">
        <v>488</v>
      </c>
      <c r="D888" s="29" t="s">
        <v>489</v>
      </c>
      <c r="E888" s="29" t="s">
        <v>80</v>
      </c>
      <c r="F888" s="38">
        <f>F889</f>
        <v>3514</v>
      </c>
      <c r="G888" s="38"/>
      <c r="H888" s="38">
        <f>H889</f>
        <v>3514</v>
      </c>
    </row>
    <row r="889" spans="1:8" s="31" customFormat="1" x14ac:dyDescent="0.2">
      <c r="A889" s="54" t="s">
        <v>491</v>
      </c>
      <c r="B889" s="29" t="s">
        <v>572</v>
      </c>
      <c r="C889" s="29" t="s">
        <v>488</v>
      </c>
      <c r="D889" s="29" t="s">
        <v>489</v>
      </c>
      <c r="E889" s="29" t="s">
        <v>492</v>
      </c>
      <c r="F889" s="38">
        <v>3514</v>
      </c>
      <c r="G889" s="38"/>
      <c r="H889" s="38">
        <v>3514</v>
      </c>
    </row>
    <row r="890" spans="1:8" s="31" customFormat="1" x14ac:dyDescent="0.2">
      <c r="A890" s="54" t="s">
        <v>303</v>
      </c>
      <c r="B890" s="29" t="s">
        <v>572</v>
      </c>
      <c r="C890" s="29" t="s">
        <v>488</v>
      </c>
      <c r="D890" s="29" t="s">
        <v>489</v>
      </c>
      <c r="E890" s="29" t="s">
        <v>84</v>
      </c>
      <c r="F890" s="38">
        <f>F891</f>
        <v>475</v>
      </c>
      <c r="G890" s="38"/>
      <c r="H890" s="38">
        <f>H891</f>
        <v>475</v>
      </c>
    </row>
    <row r="891" spans="1:8" s="31" customFormat="1" x14ac:dyDescent="0.2">
      <c r="A891" s="54" t="s">
        <v>85</v>
      </c>
      <c r="B891" s="29" t="s">
        <v>572</v>
      </c>
      <c r="C891" s="29" t="s">
        <v>488</v>
      </c>
      <c r="D891" s="29" t="s">
        <v>489</v>
      </c>
      <c r="E891" s="29" t="s">
        <v>86</v>
      </c>
      <c r="F891" s="38">
        <v>475</v>
      </c>
      <c r="G891" s="38"/>
      <c r="H891" s="38">
        <v>475</v>
      </c>
    </row>
    <row r="892" spans="1:8" s="31" customFormat="1" ht="13.5" customHeight="1" x14ac:dyDescent="0.2">
      <c r="A892" s="54" t="s">
        <v>87</v>
      </c>
      <c r="B892" s="29" t="s">
        <v>572</v>
      </c>
      <c r="C892" s="29" t="s">
        <v>488</v>
      </c>
      <c r="D892" s="29" t="s">
        <v>489</v>
      </c>
      <c r="E892" s="29" t="s">
        <v>88</v>
      </c>
      <c r="F892" s="38">
        <f>F893</f>
        <v>11</v>
      </c>
      <c r="G892" s="38"/>
      <c r="H892" s="38">
        <f>H893</f>
        <v>11</v>
      </c>
    </row>
    <row r="893" spans="1:8" s="31" customFormat="1" ht="25.5" customHeight="1" x14ac:dyDescent="0.2">
      <c r="A893" s="54" t="s">
        <v>156</v>
      </c>
      <c r="B893" s="29" t="s">
        <v>572</v>
      </c>
      <c r="C893" s="29" t="s">
        <v>488</v>
      </c>
      <c r="D893" s="29" t="s">
        <v>489</v>
      </c>
      <c r="E893" s="29" t="s">
        <v>89</v>
      </c>
      <c r="F893" s="38">
        <v>11</v>
      </c>
      <c r="G893" s="38"/>
      <c r="H893" s="38">
        <v>11</v>
      </c>
    </row>
    <row r="894" spans="1:8" s="31" customFormat="1" ht="13.5" customHeight="1" x14ac:dyDescent="0.2">
      <c r="A894" s="138" t="s">
        <v>503</v>
      </c>
      <c r="B894" s="139" t="s">
        <v>217</v>
      </c>
      <c r="C894" s="139"/>
      <c r="D894" s="139"/>
      <c r="E894" s="139"/>
      <c r="F894" s="201">
        <f>F895</f>
        <v>1000</v>
      </c>
      <c r="G894" s="201"/>
      <c r="H894" s="201">
        <f>H895</f>
        <v>5000</v>
      </c>
    </row>
    <row r="895" spans="1:8" s="31" customFormat="1" ht="13.5" customHeight="1" x14ac:dyDescent="0.2">
      <c r="A895" s="52" t="s">
        <v>365</v>
      </c>
      <c r="B895" s="22" t="s">
        <v>582</v>
      </c>
      <c r="C895" s="22" t="s">
        <v>78</v>
      </c>
      <c r="D895" s="48"/>
      <c r="E895" s="22"/>
      <c r="F895" s="39">
        <f>F896</f>
        <v>1000</v>
      </c>
      <c r="G895" s="39"/>
      <c r="H895" s="39">
        <f>H896</f>
        <v>5000</v>
      </c>
    </row>
    <row r="896" spans="1:8" s="31" customFormat="1" ht="13.5" customHeight="1" x14ac:dyDescent="0.2">
      <c r="A896" s="52" t="s">
        <v>407</v>
      </c>
      <c r="B896" s="22" t="s">
        <v>582</v>
      </c>
      <c r="C896" s="22" t="s">
        <v>78</v>
      </c>
      <c r="D896" s="22" t="s">
        <v>494</v>
      </c>
      <c r="E896" s="22"/>
      <c r="F896" s="39">
        <f>F897</f>
        <v>1000</v>
      </c>
      <c r="G896" s="39"/>
      <c r="H896" s="39">
        <f>H897</f>
        <v>5000</v>
      </c>
    </row>
    <row r="897" spans="1:8" s="31" customFormat="1" x14ac:dyDescent="0.2">
      <c r="A897" s="73" t="s">
        <v>303</v>
      </c>
      <c r="B897" s="29" t="s">
        <v>582</v>
      </c>
      <c r="C897" s="29" t="s">
        <v>78</v>
      </c>
      <c r="D897" s="29" t="s">
        <v>494</v>
      </c>
      <c r="E897" s="30">
        <v>200</v>
      </c>
      <c r="F897" s="38">
        <f>F898</f>
        <v>1000</v>
      </c>
      <c r="G897" s="38"/>
      <c r="H897" s="38">
        <f>H898</f>
        <v>5000</v>
      </c>
    </row>
    <row r="898" spans="1:8" s="31" customFormat="1" x14ac:dyDescent="0.2">
      <c r="A898" s="73" t="s">
        <v>85</v>
      </c>
      <c r="B898" s="29" t="s">
        <v>582</v>
      </c>
      <c r="C898" s="29" t="s">
        <v>78</v>
      </c>
      <c r="D898" s="29" t="s">
        <v>494</v>
      </c>
      <c r="E898" s="29" t="s">
        <v>86</v>
      </c>
      <c r="F898" s="38">
        <v>1000</v>
      </c>
      <c r="G898" s="38"/>
      <c r="H898" s="38">
        <f>1000+4000</f>
        <v>5000</v>
      </c>
    </row>
    <row r="899" spans="1:8" s="31" customFormat="1" ht="27" x14ac:dyDescent="0.2">
      <c r="A899" s="211" t="s">
        <v>403</v>
      </c>
      <c r="B899" s="139" t="s">
        <v>217</v>
      </c>
      <c r="C899" s="139"/>
      <c r="D899" s="139"/>
      <c r="E899" s="139"/>
      <c r="F899" s="201">
        <f>F900</f>
        <v>17150</v>
      </c>
      <c r="G899" s="201"/>
      <c r="H899" s="201">
        <f>H900</f>
        <v>17150</v>
      </c>
    </row>
    <row r="900" spans="1:8" s="31" customFormat="1" x14ac:dyDescent="0.2">
      <c r="A900" s="52" t="s">
        <v>408</v>
      </c>
      <c r="B900" s="22" t="s">
        <v>504</v>
      </c>
      <c r="C900" s="22" t="s">
        <v>520</v>
      </c>
      <c r="D900" s="22"/>
      <c r="E900" s="22"/>
      <c r="F900" s="39">
        <f>F901</f>
        <v>17150</v>
      </c>
      <c r="G900" s="39"/>
      <c r="H900" s="39">
        <f>H901</f>
        <v>17150</v>
      </c>
    </row>
    <row r="901" spans="1:8" s="31" customFormat="1" x14ac:dyDescent="0.2">
      <c r="A901" s="52" t="s">
        <v>391</v>
      </c>
      <c r="B901" s="22" t="s">
        <v>504</v>
      </c>
      <c r="C901" s="22" t="s">
        <v>520</v>
      </c>
      <c r="D901" s="22" t="s">
        <v>76</v>
      </c>
      <c r="E901" s="22"/>
      <c r="F901" s="39">
        <f>F902</f>
        <v>17150</v>
      </c>
      <c r="G901" s="39"/>
      <c r="H901" s="39">
        <f>H902</f>
        <v>17150</v>
      </c>
    </row>
    <row r="902" spans="1:8" s="31" customFormat="1" x14ac:dyDescent="0.2">
      <c r="A902" s="54" t="s">
        <v>95</v>
      </c>
      <c r="B902" s="29" t="s">
        <v>504</v>
      </c>
      <c r="C902" s="29" t="s">
        <v>520</v>
      </c>
      <c r="D902" s="29" t="s">
        <v>76</v>
      </c>
      <c r="E902" s="29" t="s">
        <v>94</v>
      </c>
      <c r="F902" s="38">
        <f>F903</f>
        <v>17150</v>
      </c>
      <c r="G902" s="38"/>
      <c r="H902" s="38">
        <f>H903</f>
        <v>17150</v>
      </c>
    </row>
    <row r="903" spans="1:8" s="31" customFormat="1" x14ac:dyDescent="0.2">
      <c r="A903" s="54" t="s">
        <v>158</v>
      </c>
      <c r="B903" s="29" t="s">
        <v>504</v>
      </c>
      <c r="C903" s="29" t="s">
        <v>520</v>
      </c>
      <c r="D903" s="29" t="s">
        <v>76</v>
      </c>
      <c r="E903" s="29" t="s">
        <v>523</v>
      </c>
      <c r="F903" s="38">
        <v>17150</v>
      </c>
      <c r="G903" s="38"/>
      <c r="H903" s="38">
        <v>17150</v>
      </c>
    </row>
    <row r="904" spans="1:8" s="31" customFormat="1" ht="27" x14ac:dyDescent="0.2">
      <c r="A904" s="211" t="s">
        <v>583</v>
      </c>
      <c r="B904" s="139" t="s">
        <v>217</v>
      </c>
      <c r="C904" s="139"/>
      <c r="D904" s="139"/>
      <c r="E904" s="139"/>
      <c r="F904" s="201">
        <f>F905</f>
        <v>20000</v>
      </c>
      <c r="G904" s="201"/>
      <c r="H904" s="201">
        <f>H905</f>
        <v>20000</v>
      </c>
    </row>
    <row r="905" spans="1:8" s="31" customFormat="1" x14ac:dyDescent="0.2">
      <c r="A905" s="52" t="s">
        <v>408</v>
      </c>
      <c r="B905" s="118" t="s">
        <v>505</v>
      </c>
      <c r="C905" s="22" t="s">
        <v>520</v>
      </c>
      <c r="D905" s="22"/>
      <c r="E905" s="22"/>
      <c r="F905" s="39">
        <f>F906</f>
        <v>20000</v>
      </c>
      <c r="G905" s="39"/>
      <c r="H905" s="39">
        <f>H906</f>
        <v>20000</v>
      </c>
    </row>
    <row r="906" spans="1:8" s="31" customFormat="1" x14ac:dyDescent="0.2">
      <c r="A906" s="52" t="s">
        <v>396</v>
      </c>
      <c r="B906" s="118" t="s">
        <v>505</v>
      </c>
      <c r="C906" s="22" t="s">
        <v>520</v>
      </c>
      <c r="D906" s="22" t="s">
        <v>488</v>
      </c>
      <c r="E906" s="22"/>
      <c r="F906" s="39">
        <f>F907</f>
        <v>20000</v>
      </c>
      <c r="G906" s="39"/>
      <c r="H906" s="39">
        <f>H907</f>
        <v>20000</v>
      </c>
    </row>
    <row r="907" spans="1:8" s="31" customFormat="1" x14ac:dyDescent="0.2">
      <c r="A907" s="126" t="s">
        <v>95</v>
      </c>
      <c r="B907" s="127" t="s">
        <v>505</v>
      </c>
      <c r="C907" s="127" t="s">
        <v>520</v>
      </c>
      <c r="D907" s="127" t="s">
        <v>488</v>
      </c>
      <c r="E907" s="127" t="s">
        <v>94</v>
      </c>
      <c r="F907" s="128">
        <f>F908</f>
        <v>20000</v>
      </c>
      <c r="G907" s="128"/>
      <c r="H907" s="128">
        <f>H908</f>
        <v>20000</v>
      </c>
    </row>
    <row r="908" spans="1:8" s="31" customFormat="1" ht="12" customHeight="1" x14ac:dyDescent="0.2">
      <c r="A908" s="126" t="s">
        <v>96</v>
      </c>
      <c r="B908" s="127" t="s">
        <v>505</v>
      </c>
      <c r="C908" s="127" t="s">
        <v>520</v>
      </c>
      <c r="D908" s="127" t="s">
        <v>488</v>
      </c>
      <c r="E908" s="127" t="s">
        <v>97</v>
      </c>
      <c r="F908" s="128">
        <v>20000</v>
      </c>
      <c r="G908" s="128"/>
      <c r="H908" s="128">
        <v>20000</v>
      </c>
    </row>
    <row r="909" spans="1:8" s="31" customFormat="1" ht="13.5" x14ac:dyDescent="0.2">
      <c r="A909" s="211" t="s">
        <v>321</v>
      </c>
      <c r="B909" s="139" t="s">
        <v>217</v>
      </c>
      <c r="C909" s="139"/>
      <c r="D909" s="139"/>
      <c r="E909" s="139"/>
      <c r="F909" s="201">
        <f>F910</f>
        <v>4000</v>
      </c>
      <c r="G909" s="201"/>
      <c r="H909" s="201">
        <f>H910</f>
        <v>3508.3229999999999</v>
      </c>
    </row>
    <row r="910" spans="1:8" s="31" customFormat="1" x14ac:dyDescent="0.2">
      <c r="A910" s="52" t="s">
        <v>115</v>
      </c>
      <c r="B910" s="22" t="s">
        <v>346</v>
      </c>
      <c r="C910" s="22" t="s">
        <v>76</v>
      </c>
      <c r="D910" s="23"/>
      <c r="E910" s="29"/>
      <c r="F910" s="39">
        <f>F911</f>
        <v>4000</v>
      </c>
      <c r="G910" s="39"/>
      <c r="H910" s="39">
        <f>H911</f>
        <v>3508.3229999999999</v>
      </c>
    </row>
    <row r="911" spans="1:8" s="31" customFormat="1" x14ac:dyDescent="0.2">
      <c r="A911" s="52" t="s">
        <v>430</v>
      </c>
      <c r="B911" s="22" t="s">
        <v>346</v>
      </c>
      <c r="C911" s="22" t="s">
        <v>76</v>
      </c>
      <c r="D911" s="22" t="s">
        <v>93</v>
      </c>
      <c r="E911" s="22"/>
      <c r="F911" s="39">
        <f>F912</f>
        <v>4000</v>
      </c>
      <c r="G911" s="39"/>
      <c r="H911" s="39">
        <f>H912</f>
        <v>3508.3229999999999</v>
      </c>
    </row>
    <row r="912" spans="1:8" s="31" customFormat="1" x14ac:dyDescent="0.2">
      <c r="A912" s="54" t="s">
        <v>87</v>
      </c>
      <c r="B912" s="29" t="s">
        <v>346</v>
      </c>
      <c r="C912" s="29" t="s">
        <v>76</v>
      </c>
      <c r="D912" s="29" t="s">
        <v>93</v>
      </c>
      <c r="E912" s="29" t="s">
        <v>88</v>
      </c>
      <c r="F912" s="38">
        <f>F913+F914</f>
        <v>4000</v>
      </c>
      <c r="G912" s="38"/>
      <c r="H912" s="38">
        <f>H913+H914</f>
        <v>3508.3229999999999</v>
      </c>
    </row>
    <row r="913" spans="1:8" s="31" customFormat="1" x14ac:dyDescent="0.2">
      <c r="A913" s="54" t="s">
        <v>151</v>
      </c>
      <c r="B913" s="29" t="s">
        <v>346</v>
      </c>
      <c r="C913" s="29" t="s">
        <v>76</v>
      </c>
      <c r="D913" s="29" t="s">
        <v>93</v>
      </c>
      <c r="E913" s="29" t="s">
        <v>155</v>
      </c>
      <c r="F913" s="38">
        <v>3900</v>
      </c>
      <c r="G913" s="38"/>
      <c r="H913" s="38">
        <f>3900-500+8.323</f>
        <v>3408.3229999999999</v>
      </c>
    </row>
    <row r="914" spans="1:8" s="31" customFormat="1" x14ac:dyDescent="0.2">
      <c r="A914" s="54" t="s">
        <v>156</v>
      </c>
      <c r="B914" s="29" t="s">
        <v>346</v>
      </c>
      <c r="C914" s="29" t="s">
        <v>76</v>
      </c>
      <c r="D914" s="29" t="s">
        <v>93</v>
      </c>
      <c r="E914" s="29" t="s">
        <v>89</v>
      </c>
      <c r="F914" s="38">
        <v>100</v>
      </c>
      <c r="G914" s="38"/>
      <c r="H914" s="38">
        <v>100</v>
      </c>
    </row>
    <row r="915" spans="1:8" s="31" customFormat="1" ht="13.5" x14ac:dyDescent="0.2">
      <c r="A915" s="211" t="s">
        <v>46</v>
      </c>
      <c r="B915" s="139" t="s">
        <v>217</v>
      </c>
      <c r="C915" s="139"/>
      <c r="D915" s="139"/>
      <c r="E915" s="139"/>
      <c r="F915" s="201">
        <f>F916</f>
        <v>3320</v>
      </c>
      <c r="G915" s="201"/>
      <c r="H915" s="201">
        <f>H916</f>
        <v>3320</v>
      </c>
    </row>
    <row r="916" spans="1:8" s="31" customFormat="1" x14ac:dyDescent="0.2">
      <c r="A916" s="52" t="s">
        <v>401</v>
      </c>
      <c r="B916" s="22" t="s">
        <v>347</v>
      </c>
      <c r="C916" s="22" t="s">
        <v>494</v>
      </c>
      <c r="D916" s="22"/>
      <c r="E916" s="22"/>
      <c r="F916" s="39">
        <f>F917</f>
        <v>3320</v>
      </c>
      <c r="G916" s="39"/>
      <c r="H916" s="39">
        <f>H917</f>
        <v>3320</v>
      </c>
    </row>
    <row r="917" spans="1:8" s="31" customFormat="1" x14ac:dyDescent="0.2">
      <c r="A917" s="52" t="s">
        <v>389</v>
      </c>
      <c r="B917" s="22" t="s">
        <v>347</v>
      </c>
      <c r="C917" s="22" t="s">
        <v>494</v>
      </c>
      <c r="D917" s="22" t="s">
        <v>76</v>
      </c>
      <c r="E917" s="22"/>
      <c r="F917" s="39">
        <f>F918+F920+F922</f>
        <v>3320</v>
      </c>
      <c r="G917" s="39"/>
      <c r="H917" s="39">
        <f>H918+H920+H922</f>
        <v>3320</v>
      </c>
    </row>
    <row r="918" spans="1:8" s="31" customFormat="1" ht="36" x14ac:dyDescent="0.2">
      <c r="A918" s="54" t="s">
        <v>79</v>
      </c>
      <c r="B918" s="29" t="s">
        <v>347</v>
      </c>
      <c r="C918" s="29" t="s">
        <v>494</v>
      </c>
      <c r="D918" s="29" t="s">
        <v>76</v>
      </c>
      <c r="E918" s="29" t="s">
        <v>80</v>
      </c>
      <c r="F918" s="38">
        <f>F919</f>
        <v>3264</v>
      </c>
      <c r="G918" s="38"/>
      <c r="H918" s="38">
        <f>H919</f>
        <v>3264</v>
      </c>
    </row>
    <row r="919" spans="1:8" s="31" customFormat="1" x14ac:dyDescent="0.2">
      <c r="A919" s="54" t="s">
        <v>491</v>
      </c>
      <c r="B919" s="29" t="s">
        <v>347</v>
      </c>
      <c r="C919" s="29" t="s">
        <v>494</v>
      </c>
      <c r="D919" s="29" t="s">
        <v>76</v>
      </c>
      <c r="E919" s="29" t="s">
        <v>492</v>
      </c>
      <c r="F919" s="128">
        <f>2420+730+12+102</f>
        <v>3264</v>
      </c>
      <c r="G919" s="128"/>
      <c r="H919" s="128">
        <f>2420+730+12+102</f>
        <v>3264</v>
      </c>
    </row>
    <row r="920" spans="1:8" s="31" customFormat="1" x14ac:dyDescent="0.2">
      <c r="A920" s="54" t="s">
        <v>303</v>
      </c>
      <c r="B920" s="29" t="s">
        <v>347</v>
      </c>
      <c r="C920" s="29" t="s">
        <v>494</v>
      </c>
      <c r="D920" s="29" t="s">
        <v>76</v>
      </c>
      <c r="E920" s="29" t="s">
        <v>84</v>
      </c>
      <c r="F920" s="38">
        <f>F921</f>
        <v>50</v>
      </c>
      <c r="G920" s="38"/>
      <c r="H920" s="38">
        <f>H921</f>
        <v>50</v>
      </c>
    </row>
    <row r="921" spans="1:8" s="31" customFormat="1" x14ac:dyDescent="0.2">
      <c r="A921" s="54" t="s">
        <v>85</v>
      </c>
      <c r="B921" s="29" t="s">
        <v>347</v>
      </c>
      <c r="C921" s="29" t="s">
        <v>494</v>
      </c>
      <c r="D921" s="29" t="s">
        <v>76</v>
      </c>
      <c r="E921" s="29" t="s">
        <v>86</v>
      </c>
      <c r="F921" s="38">
        <v>50</v>
      </c>
      <c r="G921" s="38"/>
      <c r="H921" s="38">
        <v>50</v>
      </c>
    </row>
    <row r="922" spans="1:8" s="31" customFormat="1" x14ac:dyDescent="0.2">
      <c r="A922" s="54" t="s">
        <v>87</v>
      </c>
      <c r="B922" s="29" t="s">
        <v>347</v>
      </c>
      <c r="C922" s="29" t="s">
        <v>494</v>
      </c>
      <c r="D922" s="29" t="s">
        <v>76</v>
      </c>
      <c r="E922" s="29" t="s">
        <v>88</v>
      </c>
      <c r="F922" s="38">
        <f>F923</f>
        <v>6</v>
      </c>
      <c r="G922" s="38"/>
      <c r="H922" s="38">
        <f>H923</f>
        <v>6</v>
      </c>
    </row>
    <row r="923" spans="1:8" s="31" customFormat="1" x14ac:dyDescent="0.2">
      <c r="A923" s="54" t="s">
        <v>156</v>
      </c>
      <c r="B923" s="29" t="s">
        <v>347</v>
      </c>
      <c r="C923" s="29" t="s">
        <v>494</v>
      </c>
      <c r="D923" s="29" t="s">
        <v>76</v>
      </c>
      <c r="E923" s="29" t="s">
        <v>89</v>
      </c>
      <c r="F923" s="38">
        <v>6</v>
      </c>
      <c r="G923" s="38"/>
      <c r="H923" s="38">
        <v>6</v>
      </c>
    </row>
    <row r="924" spans="1:8" s="31" customFormat="1" ht="27" x14ac:dyDescent="0.2">
      <c r="A924" s="211" t="s">
        <v>48</v>
      </c>
      <c r="B924" s="139" t="s">
        <v>217</v>
      </c>
      <c r="C924" s="139"/>
      <c r="D924" s="139"/>
      <c r="E924" s="139"/>
      <c r="F924" s="201">
        <f>F925</f>
        <v>6610</v>
      </c>
      <c r="G924" s="201"/>
      <c r="H924" s="201">
        <f>H925</f>
        <v>6610</v>
      </c>
    </row>
    <row r="925" spans="1:8" s="31" customFormat="1" x14ac:dyDescent="0.2">
      <c r="A925" s="52" t="s">
        <v>401</v>
      </c>
      <c r="B925" s="22" t="s">
        <v>586</v>
      </c>
      <c r="C925" s="22" t="s">
        <v>494</v>
      </c>
      <c r="D925" s="29"/>
      <c r="E925" s="29"/>
      <c r="F925" s="39">
        <f>F926</f>
        <v>6610</v>
      </c>
      <c r="G925" s="39"/>
      <c r="H925" s="39">
        <f>H926</f>
        <v>6610</v>
      </c>
    </row>
    <row r="926" spans="1:8" s="31" customFormat="1" x14ac:dyDescent="0.2">
      <c r="A926" s="52" t="s">
        <v>390</v>
      </c>
      <c r="B926" s="22" t="s">
        <v>586</v>
      </c>
      <c r="C926" s="22" t="s">
        <v>494</v>
      </c>
      <c r="D926" s="22" t="s">
        <v>496</v>
      </c>
      <c r="E926" s="29"/>
      <c r="F926" s="39">
        <f>F927</f>
        <v>6610</v>
      </c>
      <c r="G926" s="39"/>
      <c r="H926" s="39">
        <f>H927</f>
        <v>6610</v>
      </c>
    </row>
    <row r="927" spans="1:8" s="31" customFormat="1" x14ac:dyDescent="0.2">
      <c r="A927" s="54" t="s">
        <v>104</v>
      </c>
      <c r="B927" s="29" t="s">
        <v>586</v>
      </c>
      <c r="C927" s="29" t="s">
        <v>494</v>
      </c>
      <c r="D927" s="29" t="s">
        <v>496</v>
      </c>
      <c r="E927" s="29" t="s">
        <v>410</v>
      </c>
      <c r="F927" s="38">
        <f>F928</f>
        <v>6610</v>
      </c>
      <c r="G927" s="38"/>
      <c r="H927" s="38">
        <f>H928</f>
        <v>6610</v>
      </c>
    </row>
    <row r="928" spans="1:8" s="31" customFormat="1" x14ac:dyDescent="0.2">
      <c r="A928" s="54" t="s">
        <v>105</v>
      </c>
      <c r="B928" s="29" t="s">
        <v>586</v>
      </c>
      <c r="C928" s="29" t="s">
        <v>494</v>
      </c>
      <c r="D928" s="29" t="s">
        <v>496</v>
      </c>
      <c r="E928" s="29" t="s">
        <v>428</v>
      </c>
      <c r="F928" s="38">
        <v>6610</v>
      </c>
      <c r="G928" s="38"/>
      <c r="H928" s="38">
        <v>6610</v>
      </c>
    </row>
    <row r="929" spans="1:8" s="31" customFormat="1" ht="13.5" x14ac:dyDescent="0.2">
      <c r="A929" s="211" t="s">
        <v>710</v>
      </c>
      <c r="B929" s="139" t="s">
        <v>217</v>
      </c>
      <c r="C929" s="139"/>
      <c r="D929" s="139"/>
      <c r="E929" s="139"/>
      <c r="F929" s="201">
        <f>F930</f>
        <v>5000</v>
      </c>
      <c r="G929" s="201"/>
      <c r="H929" s="201">
        <f>H930</f>
        <v>5000</v>
      </c>
    </row>
    <row r="930" spans="1:8" s="31" customFormat="1" x14ac:dyDescent="0.2">
      <c r="A930" s="52" t="s">
        <v>377</v>
      </c>
      <c r="B930" s="22" t="s">
        <v>348</v>
      </c>
      <c r="C930" s="22" t="s">
        <v>435</v>
      </c>
      <c r="D930" s="22"/>
      <c r="E930" s="22"/>
      <c r="F930" s="39">
        <f>F931</f>
        <v>5000</v>
      </c>
      <c r="G930" s="39"/>
      <c r="H930" s="39">
        <f>H931</f>
        <v>5000</v>
      </c>
    </row>
    <row r="931" spans="1:8" s="31" customFormat="1" x14ac:dyDescent="0.2">
      <c r="A931" s="52" t="s">
        <v>381</v>
      </c>
      <c r="B931" s="22" t="s">
        <v>348</v>
      </c>
      <c r="C931" s="22" t="s">
        <v>435</v>
      </c>
      <c r="D931" s="22" t="s">
        <v>488</v>
      </c>
      <c r="E931" s="22"/>
      <c r="F931" s="39">
        <f>F932</f>
        <v>5000</v>
      </c>
      <c r="G931" s="39"/>
      <c r="H931" s="39">
        <f>H932</f>
        <v>5000</v>
      </c>
    </row>
    <row r="932" spans="1:8" s="31" customFormat="1" x14ac:dyDescent="0.2">
      <c r="A932" s="54" t="s">
        <v>303</v>
      </c>
      <c r="B932" s="29" t="s">
        <v>348</v>
      </c>
      <c r="C932" s="127" t="s">
        <v>435</v>
      </c>
      <c r="D932" s="127" t="s">
        <v>488</v>
      </c>
      <c r="E932" s="127" t="s">
        <v>84</v>
      </c>
      <c r="F932" s="128">
        <f>F933</f>
        <v>5000</v>
      </c>
      <c r="G932" s="128"/>
      <c r="H932" s="128">
        <f>H933</f>
        <v>5000</v>
      </c>
    </row>
    <row r="933" spans="1:8" s="31" customFormat="1" x14ac:dyDescent="0.2">
      <c r="A933" s="54" t="s">
        <v>85</v>
      </c>
      <c r="B933" s="29" t="s">
        <v>348</v>
      </c>
      <c r="C933" s="127" t="s">
        <v>435</v>
      </c>
      <c r="D933" s="127" t="s">
        <v>488</v>
      </c>
      <c r="E933" s="127" t="s">
        <v>86</v>
      </c>
      <c r="F933" s="128">
        <v>5000</v>
      </c>
      <c r="G933" s="128"/>
      <c r="H933" s="128">
        <v>5000</v>
      </c>
    </row>
    <row r="934" spans="1:8" s="31" customFormat="1" ht="13.5" x14ac:dyDescent="0.2">
      <c r="A934" s="211" t="s">
        <v>424</v>
      </c>
      <c r="B934" s="139" t="s">
        <v>217</v>
      </c>
      <c r="C934" s="139"/>
      <c r="D934" s="139"/>
      <c r="E934" s="139"/>
      <c r="F934" s="201">
        <f>F935</f>
        <v>750</v>
      </c>
      <c r="G934" s="201"/>
      <c r="H934" s="201">
        <f>H935</f>
        <v>750</v>
      </c>
    </row>
    <row r="935" spans="1:8" s="31" customFormat="1" x14ac:dyDescent="0.2">
      <c r="A935" s="52" t="s">
        <v>383</v>
      </c>
      <c r="B935" s="22" t="s">
        <v>349</v>
      </c>
      <c r="C935" s="22" t="s">
        <v>495</v>
      </c>
      <c r="D935" s="22"/>
      <c r="E935" s="69"/>
      <c r="F935" s="39">
        <f>F936</f>
        <v>750</v>
      </c>
      <c r="G935" s="39"/>
      <c r="H935" s="39">
        <f>H936</f>
        <v>750</v>
      </c>
    </row>
    <row r="936" spans="1:8" s="31" customFormat="1" x14ac:dyDescent="0.2">
      <c r="A936" s="55" t="s">
        <v>386</v>
      </c>
      <c r="B936" s="22" t="s">
        <v>349</v>
      </c>
      <c r="C936" s="22" t="s">
        <v>495</v>
      </c>
      <c r="D936" s="22" t="s">
        <v>495</v>
      </c>
      <c r="E936" s="22"/>
      <c r="F936" s="39">
        <f>F937</f>
        <v>750</v>
      </c>
      <c r="G936" s="39"/>
      <c r="H936" s="39">
        <f>H937+H939</f>
        <v>750</v>
      </c>
    </row>
    <row r="937" spans="1:8" s="31" customFormat="1" x14ac:dyDescent="0.2">
      <c r="A937" s="54" t="s">
        <v>303</v>
      </c>
      <c r="B937" s="29" t="s">
        <v>349</v>
      </c>
      <c r="C937" s="29" t="s">
        <v>495</v>
      </c>
      <c r="D937" s="29" t="s">
        <v>495</v>
      </c>
      <c r="E937" s="29" t="s">
        <v>84</v>
      </c>
      <c r="F937" s="38">
        <f>F938</f>
        <v>750</v>
      </c>
      <c r="G937" s="38"/>
      <c r="H937" s="38">
        <f>H938</f>
        <v>445.35275000000001</v>
      </c>
    </row>
    <row r="938" spans="1:8" s="31" customFormat="1" x14ac:dyDescent="0.2">
      <c r="A938" s="54" t="s">
        <v>85</v>
      </c>
      <c r="B938" s="29" t="s">
        <v>349</v>
      </c>
      <c r="C938" s="29" t="s">
        <v>495</v>
      </c>
      <c r="D938" s="29" t="s">
        <v>495</v>
      </c>
      <c r="E938" s="29" t="s">
        <v>86</v>
      </c>
      <c r="F938" s="38">
        <v>750</v>
      </c>
      <c r="G938" s="38"/>
      <c r="H938" s="38">
        <f>750-304.64725</f>
        <v>445.35275000000001</v>
      </c>
    </row>
    <row r="939" spans="1:8" s="31" customFormat="1" x14ac:dyDescent="0.2">
      <c r="A939" s="54" t="s">
        <v>104</v>
      </c>
      <c r="B939" s="29" t="s">
        <v>349</v>
      </c>
      <c r="C939" s="29" t="s">
        <v>495</v>
      </c>
      <c r="D939" s="29" t="s">
        <v>495</v>
      </c>
      <c r="E939" s="29" t="s">
        <v>410</v>
      </c>
      <c r="F939" s="38"/>
      <c r="G939" s="38"/>
      <c r="H939" s="38">
        <f>H940</f>
        <v>304.64724999999999</v>
      </c>
    </row>
    <row r="940" spans="1:8" s="31" customFormat="1" x14ac:dyDescent="0.2">
      <c r="A940" s="54" t="s">
        <v>105</v>
      </c>
      <c r="B940" s="29" t="s">
        <v>349</v>
      </c>
      <c r="C940" s="29" t="s">
        <v>495</v>
      </c>
      <c r="D940" s="29" t="s">
        <v>495</v>
      </c>
      <c r="E940" s="29" t="s">
        <v>428</v>
      </c>
      <c r="F940" s="38"/>
      <c r="G940" s="38"/>
      <c r="H940" s="38">
        <v>304.64724999999999</v>
      </c>
    </row>
    <row r="941" spans="1:8" s="31" customFormat="1" ht="13.5" x14ac:dyDescent="0.2">
      <c r="A941" s="138" t="s">
        <v>431</v>
      </c>
      <c r="B941" s="139" t="s">
        <v>216</v>
      </c>
      <c r="C941" s="139"/>
      <c r="D941" s="139"/>
      <c r="E941" s="139"/>
      <c r="F941" s="201">
        <f>F942</f>
        <v>115000</v>
      </c>
      <c r="G941" s="201"/>
      <c r="H941" s="201">
        <f>H942</f>
        <v>115000</v>
      </c>
    </row>
    <row r="942" spans="1:8" s="31" customFormat="1" x14ac:dyDescent="0.2">
      <c r="A942" s="70" t="s">
        <v>402</v>
      </c>
      <c r="B942" s="22" t="s">
        <v>688</v>
      </c>
      <c r="C942" s="22" t="s">
        <v>93</v>
      </c>
      <c r="D942" s="22"/>
      <c r="E942" s="22"/>
      <c r="F942" s="39">
        <f>F943</f>
        <v>115000</v>
      </c>
      <c r="G942" s="39"/>
      <c r="H942" s="39">
        <f>H943</f>
        <v>115000</v>
      </c>
    </row>
    <row r="943" spans="1:8" s="31" customFormat="1" ht="15.75" x14ac:dyDescent="0.2">
      <c r="A943" s="70" t="s">
        <v>431</v>
      </c>
      <c r="B943" s="22" t="s">
        <v>688</v>
      </c>
      <c r="C943" s="22" t="s">
        <v>93</v>
      </c>
      <c r="D943" s="22" t="s">
        <v>76</v>
      </c>
      <c r="E943" s="43"/>
      <c r="F943" s="39">
        <f>F944</f>
        <v>115000</v>
      </c>
      <c r="G943" s="39"/>
      <c r="H943" s="39">
        <f>H944</f>
        <v>115000</v>
      </c>
    </row>
    <row r="944" spans="1:8" s="31" customFormat="1" x14ac:dyDescent="0.2">
      <c r="A944" s="74" t="s">
        <v>318</v>
      </c>
      <c r="B944" s="49" t="s">
        <v>688</v>
      </c>
      <c r="C944" s="32" t="s">
        <v>93</v>
      </c>
      <c r="D944" s="32" t="s">
        <v>76</v>
      </c>
      <c r="E944" s="32"/>
      <c r="F944" s="78">
        <f>F945</f>
        <v>115000</v>
      </c>
      <c r="G944" s="78"/>
      <c r="H944" s="78">
        <f>H945</f>
        <v>115000</v>
      </c>
    </row>
    <row r="945" spans="1:8" s="31" customFormat="1" x14ac:dyDescent="0.2">
      <c r="A945" s="73" t="s">
        <v>307</v>
      </c>
      <c r="B945" s="29" t="s">
        <v>688</v>
      </c>
      <c r="C945" s="29" t="s">
        <v>93</v>
      </c>
      <c r="D945" s="29" t="s">
        <v>76</v>
      </c>
      <c r="E945" s="29" t="s">
        <v>308</v>
      </c>
      <c r="F945" s="38">
        <f>F946</f>
        <v>115000</v>
      </c>
      <c r="G945" s="38"/>
      <c r="H945" s="38">
        <f>H946</f>
        <v>115000</v>
      </c>
    </row>
    <row r="946" spans="1:8" s="31" customFormat="1" x14ac:dyDescent="0.2">
      <c r="A946" s="73" t="s">
        <v>309</v>
      </c>
      <c r="B946" s="29" t="s">
        <v>688</v>
      </c>
      <c r="C946" s="29" t="s">
        <v>93</v>
      </c>
      <c r="D946" s="29" t="s">
        <v>76</v>
      </c>
      <c r="E946" s="29" t="s">
        <v>416</v>
      </c>
      <c r="F946" s="38">
        <v>115000</v>
      </c>
      <c r="G946" s="38"/>
      <c r="H946" s="38">
        <v>115000</v>
      </c>
    </row>
    <row r="947" spans="1:8" s="31" customFormat="1" ht="27" x14ac:dyDescent="0.2">
      <c r="A947" s="211" t="s">
        <v>310</v>
      </c>
      <c r="B947" s="139" t="s">
        <v>217</v>
      </c>
      <c r="C947" s="139"/>
      <c r="D947" s="139"/>
      <c r="E947" s="195"/>
      <c r="F947" s="201">
        <f>F948</f>
        <v>1000</v>
      </c>
      <c r="G947" s="201"/>
      <c r="H947" s="201">
        <f>H948</f>
        <v>1000</v>
      </c>
    </row>
    <row r="948" spans="1:8" s="31" customFormat="1" x14ac:dyDescent="0.2">
      <c r="A948" s="52" t="s">
        <v>115</v>
      </c>
      <c r="B948" s="22" t="s">
        <v>689</v>
      </c>
      <c r="C948" s="22" t="s">
        <v>76</v>
      </c>
      <c r="D948" s="23"/>
      <c r="E948" s="56"/>
      <c r="F948" s="39">
        <f>F949</f>
        <v>1000</v>
      </c>
      <c r="G948" s="39"/>
      <c r="H948" s="39">
        <f>H949</f>
        <v>1000</v>
      </c>
    </row>
    <row r="949" spans="1:8" s="31" customFormat="1" x14ac:dyDescent="0.2">
      <c r="A949" s="52" t="s">
        <v>430</v>
      </c>
      <c r="B949" s="22" t="s">
        <v>689</v>
      </c>
      <c r="C949" s="22" t="s">
        <v>76</v>
      </c>
      <c r="D949" s="22" t="s">
        <v>93</v>
      </c>
      <c r="E949" s="22"/>
      <c r="F949" s="39">
        <f>F950</f>
        <v>1000</v>
      </c>
      <c r="G949" s="39"/>
      <c r="H949" s="39">
        <f>H950</f>
        <v>1000</v>
      </c>
    </row>
    <row r="950" spans="1:8" s="31" customFormat="1" x14ac:dyDescent="0.2">
      <c r="A950" s="54" t="s">
        <v>303</v>
      </c>
      <c r="B950" s="29" t="s">
        <v>689</v>
      </c>
      <c r="C950" s="29" t="s">
        <v>76</v>
      </c>
      <c r="D950" s="29" t="s">
        <v>93</v>
      </c>
      <c r="E950" s="30">
        <v>200</v>
      </c>
      <c r="F950" s="38">
        <f>F951</f>
        <v>1000</v>
      </c>
      <c r="G950" s="38"/>
      <c r="H950" s="38">
        <f>H951</f>
        <v>1000</v>
      </c>
    </row>
    <row r="951" spans="1:8" s="31" customFormat="1" x14ac:dyDescent="0.2">
      <c r="A951" s="54" t="s">
        <v>85</v>
      </c>
      <c r="B951" s="29" t="s">
        <v>689</v>
      </c>
      <c r="C951" s="29" t="s">
        <v>76</v>
      </c>
      <c r="D951" s="29" t="s">
        <v>93</v>
      </c>
      <c r="E951" s="29" t="s">
        <v>86</v>
      </c>
      <c r="F951" s="38">
        <v>1000</v>
      </c>
      <c r="G951" s="38"/>
      <c r="H951" s="38">
        <v>1000</v>
      </c>
    </row>
    <row r="952" spans="1:8" s="31" customFormat="1" ht="13.5" x14ac:dyDescent="0.2">
      <c r="A952" s="138" t="s">
        <v>350</v>
      </c>
      <c r="B952" s="139" t="s">
        <v>216</v>
      </c>
      <c r="C952" s="139"/>
      <c r="D952" s="139"/>
      <c r="E952" s="139"/>
      <c r="F952" s="201">
        <f>F953</f>
        <v>1000</v>
      </c>
      <c r="G952" s="201"/>
      <c r="H952" s="201">
        <f>H953</f>
        <v>1000</v>
      </c>
    </row>
    <row r="953" spans="1:8" s="31" customFormat="1" ht="13.5" x14ac:dyDescent="0.2">
      <c r="A953" s="52" t="s">
        <v>365</v>
      </c>
      <c r="B953" s="22" t="s">
        <v>690</v>
      </c>
      <c r="C953" s="22" t="s">
        <v>78</v>
      </c>
      <c r="D953" s="48"/>
      <c r="E953" s="48"/>
      <c r="F953" s="39">
        <f>F954</f>
        <v>1000</v>
      </c>
      <c r="G953" s="39"/>
      <c r="H953" s="39">
        <f>H954</f>
        <v>1000</v>
      </c>
    </row>
    <row r="954" spans="1:8" s="31" customFormat="1" ht="13.5" x14ac:dyDescent="0.2">
      <c r="A954" s="52" t="s">
        <v>407</v>
      </c>
      <c r="B954" s="22" t="s">
        <v>690</v>
      </c>
      <c r="C954" s="22" t="s">
        <v>78</v>
      </c>
      <c r="D954" s="22" t="s">
        <v>494</v>
      </c>
      <c r="E954" s="48"/>
      <c r="F954" s="39">
        <f>F955</f>
        <v>1000</v>
      </c>
      <c r="G954" s="39"/>
      <c r="H954" s="39">
        <f>H955</f>
        <v>1000</v>
      </c>
    </row>
    <row r="955" spans="1:8" s="31" customFormat="1" x14ac:dyDescent="0.2">
      <c r="A955" s="73" t="s">
        <v>303</v>
      </c>
      <c r="B955" s="29" t="s">
        <v>690</v>
      </c>
      <c r="C955" s="29" t="s">
        <v>78</v>
      </c>
      <c r="D955" s="29" t="s">
        <v>494</v>
      </c>
      <c r="E955" s="29" t="s">
        <v>84</v>
      </c>
      <c r="F955" s="38">
        <f>F956</f>
        <v>1000</v>
      </c>
      <c r="G955" s="38"/>
      <c r="H955" s="38">
        <f>H956</f>
        <v>1000</v>
      </c>
    </row>
    <row r="956" spans="1:8" s="31" customFormat="1" x14ac:dyDescent="0.2">
      <c r="A956" s="73" t="s">
        <v>85</v>
      </c>
      <c r="B956" s="29" t="s">
        <v>690</v>
      </c>
      <c r="C956" s="29" t="s">
        <v>78</v>
      </c>
      <c r="D956" s="29" t="s">
        <v>494</v>
      </c>
      <c r="E956" s="29" t="s">
        <v>86</v>
      </c>
      <c r="F956" s="38">
        <v>1000</v>
      </c>
      <c r="G956" s="38"/>
      <c r="H956" s="38">
        <v>1000</v>
      </c>
    </row>
    <row r="957" spans="1:8" s="31" customFormat="1" ht="13.5" x14ac:dyDescent="0.2">
      <c r="A957" s="211" t="s">
        <v>735</v>
      </c>
      <c r="B957" s="139" t="s">
        <v>217</v>
      </c>
      <c r="C957" s="139"/>
      <c r="D957" s="139"/>
      <c r="E957" s="139"/>
      <c r="F957" s="201">
        <f>F963</f>
        <v>3000</v>
      </c>
      <c r="G957" s="201"/>
      <c r="H957" s="201">
        <f>H958+H963</f>
        <v>33664.167000000001</v>
      </c>
    </row>
    <row r="958" spans="1:8" s="31" customFormat="1" x14ac:dyDescent="0.2">
      <c r="A958" s="52" t="s">
        <v>408</v>
      </c>
      <c r="B958" s="22" t="s">
        <v>734</v>
      </c>
      <c r="C958" s="22" t="s">
        <v>520</v>
      </c>
      <c r="D958" s="22"/>
      <c r="E958" s="22"/>
      <c r="F958" s="39">
        <f>F959</f>
        <v>3000</v>
      </c>
      <c r="G958" s="39"/>
      <c r="H958" s="39">
        <f>H959</f>
        <v>30664.167000000001</v>
      </c>
    </row>
    <row r="959" spans="1:8" s="31" customFormat="1" x14ac:dyDescent="0.2">
      <c r="A959" s="52" t="s">
        <v>396</v>
      </c>
      <c r="B959" s="22" t="s">
        <v>734</v>
      </c>
      <c r="C959" s="22" t="s">
        <v>520</v>
      </c>
      <c r="D959" s="22" t="s">
        <v>488</v>
      </c>
      <c r="E959" s="22"/>
      <c r="F959" s="39">
        <f>F960</f>
        <v>3000</v>
      </c>
      <c r="G959" s="39"/>
      <c r="H959" s="39">
        <f>H960</f>
        <v>30664.167000000001</v>
      </c>
    </row>
    <row r="960" spans="1:8" s="31" customFormat="1" x14ac:dyDescent="0.2">
      <c r="A960" s="70" t="s">
        <v>733</v>
      </c>
      <c r="B960" s="22" t="s">
        <v>734</v>
      </c>
      <c r="C960" s="22" t="s">
        <v>520</v>
      </c>
      <c r="D960" s="22" t="s">
        <v>488</v>
      </c>
      <c r="E960" s="22"/>
      <c r="F960" s="39">
        <f>F961</f>
        <v>3000</v>
      </c>
      <c r="G960" s="39"/>
      <c r="H960" s="39">
        <f>H961</f>
        <v>30664.167000000001</v>
      </c>
    </row>
    <row r="961" spans="1:8" s="31" customFormat="1" x14ac:dyDescent="0.2">
      <c r="A961" s="54" t="s">
        <v>95</v>
      </c>
      <c r="B961" s="29" t="s">
        <v>734</v>
      </c>
      <c r="C961" s="29" t="s">
        <v>520</v>
      </c>
      <c r="D961" s="29" t="s">
        <v>488</v>
      </c>
      <c r="E961" s="29" t="s">
        <v>94</v>
      </c>
      <c r="F961" s="38">
        <f>F962</f>
        <v>3000</v>
      </c>
      <c r="G961" s="38"/>
      <c r="H961" s="38">
        <f>H962</f>
        <v>30664.167000000001</v>
      </c>
    </row>
    <row r="962" spans="1:8" s="31" customFormat="1" x14ac:dyDescent="0.2">
      <c r="A962" s="54" t="s">
        <v>96</v>
      </c>
      <c r="B962" s="29" t="s">
        <v>734</v>
      </c>
      <c r="C962" s="29" t="s">
        <v>520</v>
      </c>
      <c r="D962" s="29" t="s">
        <v>488</v>
      </c>
      <c r="E962" s="29" t="s">
        <v>97</v>
      </c>
      <c r="F962" s="38">
        <v>3000</v>
      </c>
      <c r="G962" s="38"/>
      <c r="H962" s="38">
        <v>30664.167000000001</v>
      </c>
    </row>
    <row r="963" spans="1:8" s="31" customFormat="1" x14ac:dyDescent="0.2">
      <c r="A963" s="52" t="s">
        <v>408</v>
      </c>
      <c r="B963" s="22" t="s">
        <v>501</v>
      </c>
      <c r="C963" s="22" t="s">
        <v>520</v>
      </c>
      <c r="D963" s="22"/>
      <c r="E963" s="22"/>
      <c r="F963" s="39">
        <f>F964</f>
        <v>3000</v>
      </c>
      <c r="G963" s="39"/>
      <c r="H963" s="39">
        <f>H964</f>
        <v>3000</v>
      </c>
    </row>
    <row r="964" spans="1:8" s="31" customFormat="1" x14ac:dyDescent="0.2">
      <c r="A964" s="52" t="s">
        <v>396</v>
      </c>
      <c r="B964" s="22" t="s">
        <v>501</v>
      </c>
      <c r="C964" s="22" t="s">
        <v>520</v>
      </c>
      <c r="D964" s="22" t="s">
        <v>488</v>
      </c>
      <c r="E964" s="22"/>
      <c r="F964" s="39">
        <f>F965</f>
        <v>3000</v>
      </c>
      <c r="G964" s="39"/>
      <c r="H964" s="39">
        <f>H965</f>
        <v>3000</v>
      </c>
    </row>
    <row r="965" spans="1:8" s="31" customFormat="1" ht="15" customHeight="1" x14ac:dyDescent="0.2">
      <c r="A965" s="70" t="s">
        <v>462</v>
      </c>
      <c r="B965" s="22" t="s">
        <v>501</v>
      </c>
      <c r="C965" s="22" t="s">
        <v>520</v>
      </c>
      <c r="D965" s="22" t="s">
        <v>488</v>
      </c>
      <c r="E965" s="22"/>
      <c r="F965" s="39">
        <f>F966</f>
        <v>3000</v>
      </c>
      <c r="G965" s="39"/>
      <c r="H965" s="39">
        <f>H966</f>
        <v>3000</v>
      </c>
    </row>
    <row r="966" spans="1:8" s="31" customFormat="1" x14ac:dyDescent="0.2">
      <c r="A966" s="54" t="s">
        <v>95</v>
      </c>
      <c r="B966" s="29" t="s">
        <v>501</v>
      </c>
      <c r="C966" s="29" t="s">
        <v>520</v>
      </c>
      <c r="D966" s="29" t="s">
        <v>488</v>
      </c>
      <c r="E966" s="29" t="s">
        <v>94</v>
      </c>
      <c r="F966" s="38">
        <f>F967</f>
        <v>3000</v>
      </c>
      <c r="G966" s="38"/>
      <c r="H966" s="38">
        <f>H967</f>
        <v>3000</v>
      </c>
    </row>
    <row r="967" spans="1:8" s="31" customFormat="1" x14ac:dyDescent="0.2">
      <c r="A967" s="54" t="s">
        <v>96</v>
      </c>
      <c r="B967" s="29" t="s">
        <v>501</v>
      </c>
      <c r="C967" s="29" t="s">
        <v>520</v>
      </c>
      <c r="D967" s="29" t="s">
        <v>488</v>
      </c>
      <c r="E967" s="29" t="s">
        <v>97</v>
      </c>
      <c r="F967" s="38">
        <v>3000</v>
      </c>
      <c r="G967" s="38"/>
      <c r="H967" s="38">
        <v>3000</v>
      </c>
    </row>
    <row r="968" spans="1:8" s="31" customFormat="1" ht="27" x14ac:dyDescent="0.2">
      <c r="A968" s="211" t="s">
        <v>27</v>
      </c>
      <c r="B968" s="139" t="s">
        <v>177</v>
      </c>
      <c r="C968" s="139"/>
      <c r="D968" s="139"/>
      <c r="E968" s="139"/>
      <c r="F968" s="201">
        <f>F969</f>
        <v>2194</v>
      </c>
      <c r="G968" s="201"/>
      <c r="H968" s="201">
        <f>H969</f>
        <v>2194</v>
      </c>
    </row>
    <row r="969" spans="1:8" s="31" customFormat="1" x14ac:dyDescent="0.2">
      <c r="A969" s="53" t="s">
        <v>35</v>
      </c>
      <c r="B969" s="22" t="s">
        <v>177</v>
      </c>
      <c r="C969" s="22"/>
      <c r="D969" s="22"/>
      <c r="E969" s="22"/>
      <c r="F969" s="39">
        <f>F970</f>
        <v>2194</v>
      </c>
      <c r="G969" s="39"/>
      <c r="H969" s="39">
        <f>H970</f>
        <v>2194</v>
      </c>
    </row>
    <row r="970" spans="1:8" s="31" customFormat="1" x14ac:dyDescent="0.2">
      <c r="A970" s="52" t="s">
        <v>115</v>
      </c>
      <c r="B970" s="22" t="s">
        <v>233</v>
      </c>
      <c r="C970" s="34" t="s">
        <v>76</v>
      </c>
      <c r="D970" s="34"/>
      <c r="E970" s="29"/>
      <c r="F970" s="39">
        <f>F971</f>
        <v>2194</v>
      </c>
      <c r="G970" s="39"/>
      <c r="H970" s="39">
        <f>H971</f>
        <v>2194</v>
      </c>
    </row>
    <row r="971" spans="1:8" s="31" customFormat="1" x14ac:dyDescent="0.2">
      <c r="A971" s="52" t="s">
        <v>430</v>
      </c>
      <c r="B971" s="22" t="s">
        <v>233</v>
      </c>
      <c r="C971" s="34" t="s">
        <v>76</v>
      </c>
      <c r="D971" s="34" t="s">
        <v>93</v>
      </c>
      <c r="E971" s="23"/>
      <c r="F971" s="39">
        <f>F972</f>
        <v>2194</v>
      </c>
      <c r="G971" s="39"/>
      <c r="H971" s="39">
        <f>H972</f>
        <v>2194</v>
      </c>
    </row>
    <row r="972" spans="1:8" s="31" customFormat="1" ht="36" x14ac:dyDescent="0.2">
      <c r="A972" s="54" t="s">
        <v>79</v>
      </c>
      <c r="B972" s="29" t="s">
        <v>233</v>
      </c>
      <c r="C972" s="29" t="s">
        <v>76</v>
      </c>
      <c r="D972" s="29" t="s">
        <v>93</v>
      </c>
      <c r="E972" s="29" t="s">
        <v>80</v>
      </c>
      <c r="F972" s="38">
        <f>F973</f>
        <v>2194</v>
      </c>
      <c r="G972" s="38"/>
      <c r="H972" s="38">
        <f>H973</f>
        <v>2194</v>
      </c>
    </row>
    <row r="973" spans="1:8" s="31" customFormat="1" x14ac:dyDescent="0.2">
      <c r="A973" s="54" t="s">
        <v>81</v>
      </c>
      <c r="B973" s="29" t="s">
        <v>233</v>
      </c>
      <c r="C973" s="29" t="s">
        <v>76</v>
      </c>
      <c r="D973" s="29" t="s">
        <v>93</v>
      </c>
      <c r="E973" s="29" t="s">
        <v>82</v>
      </c>
      <c r="F973" s="38">
        <v>2194</v>
      </c>
      <c r="G973" s="38"/>
      <c r="H973" s="38">
        <v>2194</v>
      </c>
    </row>
    <row r="974" spans="1:8" ht="14.25" customHeight="1" x14ac:dyDescent="0.2">
      <c r="A974" s="138" t="s">
        <v>460</v>
      </c>
      <c r="B974" s="139" t="s">
        <v>217</v>
      </c>
      <c r="C974" s="139"/>
      <c r="D974" s="139"/>
      <c r="E974" s="139"/>
      <c r="F974" s="201">
        <f>F975</f>
        <v>189.5</v>
      </c>
      <c r="G974" s="201"/>
      <c r="H974" s="201">
        <f>H975</f>
        <v>189.5</v>
      </c>
    </row>
    <row r="975" spans="1:8" x14ac:dyDescent="0.2">
      <c r="A975" s="52" t="s">
        <v>115</v>
      </c>
      <c r="B975" s="22" t="s">
        <v>353</v>
      </c>
      <c r="C975" s="34" t="s">
        <v>76</v>
      </c>
      <c r="D975" s="22"/>
      <c r="E975" s="22"/>
      <c r="F975" s="39">
        <f>F976</f>
        <v>189.5</v>
      </c>
      <c r="G975" s="39"/>
      <c r="H975" s="39">
        <f>H976</f>
        <v>189.5</v>
      </c>
    </row>
    <row r="976" spans="1:8" x14ac:dyDescent="0.2">
      <c r="A976" s="70" t="s">
        <v>457</v>
      </c>
      <c r="B976" s="22" t="s">
        <v>353</v>
      </c>
      <c r="C976" s="22" t="s">
        <v>76</v>
      </c>
      <c r="D976" s="22" t="s">
        <v>435</v>
      </c>
      <c r="E976" s="22"/>
      <c r="F976" s="39">
        <f>F977</f>
        <v>189.5</v>
      </c>
      <c r="G976" s="39"/>
      <c r="H976" s="39">
        <f>H977</f>
        <v>189.5</v>
      </c>
    </row>
    <row r="977" spans="1:8" x14ac:dyDescent="0.2">
      <c r="A977" s="73" t="s">
        <v>303</v>
      </c>
      <c r="B977" s="29" t="s">
        <v>353</v>
      </c>
      <c r="C977" s="29" t="s">
        <v>76</v>
      </c>
      <c r="D977" s="29" t="s">
        <v>435</v>
      </c>
      <c r="E977" s="29" t="s">
        <v>84</v>
      </c>
      <c r="F977" s="38">
        <f>F978</f>
        <v>189.5</v>
      </c>
      <c r="G977" s="38"/>
      <c r="H977" s="38">
        <f>H978</f>
        <v>189.5</v>
      </c>
    </row>
    <row r="978" spans="1:8" x14ac:dyDescent="0.2">
      <c r="A978" s="73" t="s">
        <v>85</v>
      </c>
      <c r="B978" s="29" t="s">
        <v>353</v>
      </c>
      <c r="C978" s="29" t="s">
        <v>76</v>
      </c>
      <c r="D978" s="29" t="s">
        <v>435</v>
      </c>
      <c r="E978" s="29" t="s">
        <v>86</v>
      </c>
      <c r="F978" s="38">
        <v>189.5</v>
      </c>
      <c r="G978" s="38"/>
      <c r="H978" s="38">
        <v>189.5</v>
      </c>
    </row>
    <row r="979" spans="1:8" ht="13.5" x14ac:dyDescent="0.2">
      <c r="A979" s="138" t="s">
        <v>761</v>
      </c>
      <c r="B979" s="139" t="s">
        <v>217</v>
      </c>
      <c r="C979" s="139"/>
      <c r="D979" s="139"/>
      <c r="E979" s="139"/>
      <c r="F979" s="93"/>
      <c r="G979" s="93"/>
      <c r="H979" s="210">
        <f>H980</f>
        <v>1000</v>
      </c>
    </row>
    <row r="980" spans="1:8" ht="13.5" x14ac:dyDescent="0.2">
      <c r="A980" s="52" t="s">
        <v>365</v>
      </c>
      <c r="B980" s="22" t="s">
        <v>762</v>
      </c>
      <c r="C980" s="22" t="s">
        <v>78</v>
      </c>
      <c r="D980" s="48"/>
      <c r="E980" s="29"/>
      <c r="F980" s="31"/>
      <c r="G980" s="31"/>
      <c r="H980" s="88">
        <f>H981</f>
        <v>1000</v>
      </c>
    </row>
    <row r="981" spans="1:8" x14ac:dyDescent="0.2">
      <c r="A981" s="52" t="s">
        <v>407</v>
      </c>
      <c r="B981" s="22" t="s">
        <v>762</v>
      </c>
      <c r="C981" s="22" t="s">
        <v>78</v>
      </c>
      <c r="D981" s="22" t="s">
        <v>494</v>
      </c>
      <c r="E981" s="29"/>
      <c r="F981" s="93"/>
      <c r="G981" s="93"/>
      <c r="H981" s="88">
        <f>H982</f>
        <v>1000</v>
      </c>
    </row>
    <row r="982" spans="1:8" x14ac:dyDescent="0.2">
      <c r="A982" s="126" t="s">
        <v>303</v>
      </c>
      <c r="B982" s="127" t="s">
        <v>762</v>
      </c>
      <c r="C982" s="127" t="s">
        <v>78</v>
      </c>
      <c r="D982" s="127" t="s">
        <v>494</v>
      </c>
      <c r="E982" s="30">
        <v>200</v>
      </c>
      <c r="H982" s="89">
        <f>H983</f>
        <v>1000</v>
      </c>
    </row>
    <row r="983" spans="1:8" x14ac:dyDescent="0.2">
      <c r="A983" s="126" t="s">
        <v>85</v>
      </c>
      <c r="B983" s="127" t="s">
        <v>762</v>
      </c>
      <c r="C983" s="127" t="s">
        <v>78</v>
      </c>
      <c r="D983" s="127" t="s">
        <v>494</v>
      </c>
      <c r="E983" s="29" t="s">
        <v>86</v>
      </c>
      <c r="H983" s="89">
        <v>1000</v>
      </c>
    </row>
    <row r="984" spans="1:8" ht="27" x14ac:dyDescent="0.2">
      <c r="A984" s="202" t="s">
        <v>771</v>
      </c>
      <c r="B984" s="203" t="s">
        <v>217</v>
      </c>
      <c r="C984" s="234"/>
      <c r="D984" s="234"/>
      <c r="E984" s="234"/>
      <c r="H984" s="208">
        <f>H985</f>
        <v>836.02099999999996</v>
      </c>
    </row>
    <row r="985" spans="1:8" x14ac:dyDescent="0.2">
      <c r="A985" s="70" t="s">
        <v>365</v>
      </c>
      <c r="B985" s="22" t="s">
        <v>772</v>
      </c>
      <c r="C985" s="22" t="s">
        <v>78</v>
      </c>
      <c r="D985" s="22"/>
      <c r="E985" s="22"/>
      <c r="H985" s="39">
        <f>H986</f>
        <v>836.02099999999996</v>
      </c>
    </row>
    <row r="986" spans="1:8" x14ac:dyDescent="0.2">
      <c r="A986" s="70" t="s">
        <v>770</v>
      </c>
      <c r="B986" s="22" t="s">
        <v>772</v>
      </c>
      <c r="C986" s="22" t="s">
        <v>78</v>
      </c>
      <c r="D986" s="22" t="s">
        <v>76</v>
      </c>
      <c r="E986" s="22"/>
      <c r="H986" s="39">
        <f>H987</f>
        <v>836.02099999999996</v>
      </c>
    </row>
    <row r="987" spans="1:8" ht="36" x14ac:dyDescent="0.2">
      <c r="A987" s="73" t="s">
        <v>79</v>
      </c>
      <c r="B987" s="29" t="s">
        <v>772</v>
      </c>
      <c r="C987" s="29" t="s">
        <v>78</v>
      </c>
      <c r="D987" s="29" t="s">
        <v>76</v>
      </c>
      <c r="E987" s="29" t="s">
        <v>80</v>
      </c>
      <c r="H987" s="38">
        <f>H988</f>
        <v>836.02099999999996</v>
      </c>
    </row>
    <row r="988" spans="1:8" x14ac:dyDescent="0.2">
      <c r="A988" s="73" t="s">
        <v>81</v>
      </c>
      <c r="B988" s="29" t="s">
        <v>772</v>
      </c>
      <c r="C988" s="29" t="s">
        <v>78</v>
      </c>
      <c r="D988" s="29" t="s">
        <v>76</v>
      </c>
      <c r="E988" s="29" t="s">
        <v>82</v>
      </c>
      <c r="H988" s="38">
        <v>836.02099999999996</v>
      </c>
    </row>
    <row r="989" spans="1:8" x14ac:dyDescent="0.2">
      <c r="A989" s="228"/>
      <c r="B989" s="90"/>
      <c r="C989" s="90"/>
      <c r="D989" s="90"/>
      <c r="E989" s="90"/>
    </row>
    <row r="990" spans="1:8" x14ac:dyDescent="0.2">
      <c r="A990" s="31"/>
      <c r="B990" s="31"/>
      <c r="C990" s="31"/>
      <c r="D990" s="31"/>
      <c r="E990" s="31"/>
    </row>
    <row r="991" spans="1:8" ht="15.75" x14ac:dyDescent="0.2">
      <c r="A991" s="109"/>
      <c r="B991" s="90"/>
      <c r="C991" s="90"/>
      <c r="D991" s="90"/>
      <c r="E991" s="90"/>
    </row>
    <row r="992" spans="1:8" x14ac:dyDescent="0.2">
      <c r="C992" s="14"/>
      <c r="D992" s="14"/>
      <c r="E992" s="14"/>
    </row>
    <row r="993" spans="3:5" x14ac:dyDescent="0.2">
      <c r="C993" s="14"/>
      <c r="D993" s="14"/>
      <c r="E993" s="14"/>
    </row>
    <row r="994" spans="3:5" x14ac:dyDescent="0.2">
      <c r="C994" s="14"/>
      <c r="D994" s="14"/>
      <c r="E994" s="14"/>
    </row>
    <row r="995" spans="3:5" x14ac:dyDescent="0.2">
      <c r="C995" s="14"/>
      <c r="D995" s="14"/>
      <c r="E995" s="14"/>
    </row>
    <row r="996" spans="3:5" x14ac:dyDescent="0.2">
      <c r="C996" s="14"/>
      <c r="D996" s="14"/>
      <c r="E996" s="14"/>
    </row>
    <row r="997" spans="3:5" x14ac:dyDescent="0.2">
      <c r="C997" s="14"/>
      <c r="D997" s="14"/>
      <c r="E997" s="14"/>
    </row>
    <row r="998" spans="3:5" x14ac:dyDescent="0.2">
      <c r="C998" s="14"/>
      <c r="D998" s="14"/>
      <c r="E998" s="14"/>
    </row>
    <row r="999" spans="3:5" x14ac:dyDescent="0.2">
      <c r="C999" s="14"/>
      <c r="D999" s="14"/>
      <c r="E999" s="14"/>
    </row>
    <row r="1000" spans="3:5" x14ac:dyDescent="0.2">
      <c r="C1000" s="14"/>
      <c r="D1000" s="14"/>
      <c r="E1000" s="14"/>
    </row>
    <row r="1001" spans="3:5" x14ac:dyDescent="0.2">
      <c r="C1001" s="14"/>
      <c r="D1001" s="14"/>
      <c r="E1001" s="14"/>
    </row>
    <row r="1002" spans="3:5" x14ac:dyDescent="0.2">
      <c r="C1002" s="14"/>
      <c r="D1002" s="14"/>
      <c r="E1002" s="14"/>
    </row>
    <row r="1003" spans="3:5" x14ac:dyDescent="0.2">
      <c r="C1003" s="14"/>
      <c r="D1003" s="14"/>
      <c r="E1003" s="14"/>
    </row>
    <row r="1004" spans="3:5" x14ac:dyDescent="0.2">
      <c r="C1004" s="14"/>
      <c r="D1004" s="14"/>
      <c r="E1004" s="14"/>
    </row>
    <row r="1005" spans="3:5" x14ac:dyDescent="0.2">
      <c r="C1005" s="14"/>
      <c r="D1005" s="14"/>
      <c r="E1005" s="14"/>
    </row>
    <row r="1006" spans="3:5" x14ac:dyDescent="0.2">
      <c r="C1006" s="14"/>
      <c r="D1006" s="14"/>
      <c r="E1006" s="14"/>
    </row>
    <row r="1007" spans="3:5" x14ac:dyDescent="0.2">
      <c r="C1007" s="14"/>
      <c r="D1007" s="14"/>
      <c r="E1007" s="14"/>
    </row>
    <row r="1008" spans="3:5" x14ac:dyDescent="0.2">
      <c r="C1008" s="14"/>
      <c r="D1008" s="14"/>
      <c r="E1008" s="14"/>
    </row>
    <row r="1009" spans="3:5" x14ac:dyDescent="0.2">
      <c r="C1009" s="14"/>
      <c r="D1009" s="14"/>
      <c r="E1009" s="14"/>
    </row>
    <row r="1010" spans="3:5" x14ac:dyDescent="0.2">
      <c r="C1010" s="14"/>
      <c r="D1010" s="14"/>
      <c r="E1010" s="14"/>
    </row>
    <row r="1011" spans="3:5" x14ac:dyDescent="0.2">
      <c r="C1011" s="14"/>
      <c r="D1011" s="14"/>
      <c r="E1011" s="14"/>
    </row>
    <row r="1012" spans="3:5" x14ac:dyDescent="0.2">
      <c r="C1012" s="14"/>
      <c r="D1012" s="14"/>
      <c r="E1012" s="14"/>
    </row>
    <row r="1013" spans="3:5" x14ac:dyDescent="0.2">
      <c r="C1013" s="14"/>
      <c r="D1013" s="14"/>
      <c r="E1013" s="14"/>
    </row>
    <row r="1014" spans="3:5" x14ac:dyDescent="0.2">
      <c r="C1014" s="14"/>
      <c r="D1014" s="14"/>
      <c r="E1014" s="14"/>
    </row>
    <row r="1015" spans="3:5" x14ac:dyDescent="0.2">
      <c r="C1015" s="14"/>
      <c r="D1015" s="14"/>
      <c r="E1015" s="14"/>
    </row>
    <row r="1016" spans="3:5" x14ac:dyDescent="0.2">
      <c r="C1016" s="14"/>
      <c r="D1016" s="14"/>
      <c r="E1016" s="14"/>
    </row>
    <row r="1017" spans="3:5" x14ac:dyDescent="0.2">
      <c r="C1017" s="14"/>
      <c r="D1017" s="14"/>
      <c r="E1017" s="14"/>
    </row>
    <row r="1018" spans="3:5" x14ac:dyDescent="0.2">
      <c r="C1018" s="14"/>
      <c r="D1018" s="14"/>
      <c r="E1018" s="14"/>
    </row>
    <row r="1019" spans="3:5" x14ac:dyDescent="0.2">
      <c r="C1019" s="14"/>
      <c r="D1019" s="14"/>
      <c r="E1019" s="14"/>
    </row>
    <row r="1020" spans="3:5" x14ac:dyDescent="0.2">
      <c r="C1020" s="14"/>
      <c r="D1020" s="14"/>
      <c r="E1020" s="14"/>
    </row>
    <row r="1021" spans="3:5" x14ac:dyDescent="0.2">
      <c r="C1021" s="14"/>
      <c r="D1021" s="14"/>
      <c r="E1021" s="14"/>
    </row>
    <row r="1022" spans="3:5" x14ac:dyDescent="0.2">
      <c r="C1022" s="14"/>
      <c r="D1022" s="14"/>
      <c r="E1022" s="14"/>
    </row>
    <row r="1023" spans="3:5" x14ac:dyDescent="0.2">
      <c r="C1023" s="14"/>
      <c r="D1023" s="14"/>
      <c r="E1023" s="14"/>
    </row>
    <row r="1024" spans="3:5" x14ac:dyDescent="0.2">
      <c r="C1024" s="14"/>
      <c r="D1024" s="14"/>
      <c r="E1024" s="14"/>
    </row>
    <row r="1025" spans="3:5" x14ac:dyDescent="0.2">
      <c r="C1025" s="14"/>
      <c r="D1025" s="14"/>
      <c r="E1025" s="14"/>
    </row>
    <row r="1026" spans="3:5" x14ac:dyDescent="0.2">
      <c r="C1026" s="14"/>
      <c r="D1026" s="14"/>
      <c r="E1026" s="14"/>
    </row>
    <row r="1027" spans="3:5" x14ac:dyDescent="0.2">
      <c r="C1027" s="14"/>
      <c r="D1027" s="14"/>
      <c r="E1027" s="14"/>
    </row>
    <row r="1028" spans="3:5" x14ac:dyDescent="0.2">
      <c r="C1028" s="14"/>
      <c r="D1028" s="14"/>
      <c r="E1028" s="14"/>
    </row>
    <row r="1029" spans="3:5" x14ac:dyDescent="0.2">
      <c r="C1029" s="14"/>
      <c r="D1029" s="14"/>
      <c r="E1029" s="14"/>
    </row>
    <row r="1030" spans="3:5" x14ac:dyDescent="0.2">
      <c r="C1030" s="14"/>
      <c r="D1030" s="14"/>
      <c r="E1030" s="14"/>
    </row>
    <row r="1031" spans="3:5" x14ac:dyDescent="0.2">
      <c r="C1031" s="14"/>
      <c r="D1031" s="14"/>
      <c r="E1031" s="14"/>
    </row>
    <row r="1032" spans="3:5" x14ac:dyDescent="0.2">
      <c r="C1032" s="14"/>
      <c r="D1032" s="14"/>
      <c r="E1032" s="14"/>
    </row>
    <row r="1033" spans="3:5" x14ac:dyDescent="0.2">
      <c r="C1033" s="14"/>
      <c r="D1033" s="14"/>
      <c r="E1033" s="14"/>
    </row>
    <row r="1034" spans="3:5" x14ac:dyDescent="0.2">
      <c r="C1034" s="14"/>
      <c r="D1034" s="14"/>
      <c r="E1034" s="14"/>
    </row>
    <row r="1035" spans="3:5" x14ac:dyDescent="0.2">
      <c r="C1035" s="14"/>
      <c r="D1035" s="14"/>
      <c r="E1035" s="14"/>
    </row>
    <row r="1036" spans="3:5" x14ac:dyDescent="0.2">
      <c r="C1036" s="14"/>
      <c r="D1036" s="14"/>
      <c r="E1036" s="14"/>
    </row>
    <row r="1037" spans="3:5" x14ac:dyDescent="0.2">
      <c r="C1037" s="14"/>
      <c r="D1037" s="14"/>
      <c r="E1037" s="14"/>
    </row>
    <row r="1038" spans="3:5" x14ac:dyDescent="0.2">
      <c r="C1038" s="14"/>
      <c r="D1038" s="14"/>
      <c r="E1038" s="14"/>
    </row>
    <row r="1039" spans="3:5" x14ac:dyDescent="0.2">
      <c r="C1039" s="14"/>
      <c r="D1039" s="14"/>
      <c r="E1039" s="14"/>
    </row>
    <row r="1040" spans="3:5" x14ac:dyDescent="0.2">
      <c r="C1040" s="14"/>
      <c r="D1040" s="14"/>
      <c r="E1040" s="14"/>
    </row>
    <row r="1041" spans="3:5" x14ac:dyDescent="0.2">
      <c r="C1041" s="14"/>
      <c r="D1041" s="14"/>
      <c r="E1041" s="14"/>
    </row>
    <row r="1042" spans="3:5" x14ac:dyDescent="0.2">
      <c r="C1042" s="14"/>
      <c r="D1042" s="14"/>
      <c r="E1042" s="14"/>
    </row>
    <row r="1043" spans="3:5" x14ac:dyDescent="0.2">
      <c r="C1043" s="14"/>
      <c r="D1043" s="14"/>
      <c r="E1043" s="14"/>
    </row>
    <row r="1044" spans="3:5" x14ac:dyDescent="0.2">
      <c r="C1044" s="14"/>
      <c r="D1044" s="14"/>
      <c r="E1044" s="14"/>
    </row>
    <row r="1045" spans="3:5" x14ac:dyDescent="0.2">
      <c r="C1045" s="14"/>
      <c r="D1045" s="14"/>
      <c r="E1045" s="14"/>
    </row>
    <row r="1046" spans="3:5" x14ac:dyDescent="0.2">
      <c r="C1046" s="14"/>
      <c r="D1046" s="14"/>
      <c r="E1046" s="14"/>
    </row>
    <row r="1047" spans="3:5" x14ac:dyDescent="0.2">
      <c r="C1047" s="14"/>
      <c r="D1047" s="14"/>
      <c r="E1047" s="14"/>
    </row>
    <row r="1048" spans="3:5" x14ac:dyDescent="0.2">
      <c r="C1048" s="14"/>
      <c r="D1048" s="14"/>
      <c r="E1048" s="14"/>
    </row>
    <row r="1049" spans="3:5" x14ac:dyDescent="0.2">
      <c r="C1049" s="14"/>
      <c r="D1049" s="14"/>
      <c r="E1049" s="14"/>
    </row>
  </sheetData>
  <autoFilter ref="A21:H988"/>
  <mergeCells count="15">
    <mergeCell ref="A6:H6"/>
    <mergeCell ref="A7:H7"/>
    <mergeCell ref="A20:H20"/>
    <mergeCell ref="A17:H18"/>
    <mergeCell ref="A19:H19"/>
    <mergeCell ref="A10:H10"/>
    <mergeCell ref="A11:H11"/>
    <mergeCell ref="A12:H12"/>
    <mergeCell ref="A13:H13"/>
    <mergeCell ref="A14:H14"/>
    <mergeCell ref="A1:H1"/>
    <mergeCell ref="A2:H2"/>
    <mergeCell ref="A3:H3"/>
    <mergeCell ref="A4:H4"/>
    <mergeCell ref="A5:H5"/>
  </mergeCells>
  <phoneticPr fontId="2" type="noConversion"/>
  <pageMargins left="0.59055118110236227" right="0.39370078740157483" top="0.39370078740157483" bottom="0.39370078740157483" header="0" footer="0"/>
  <pageSetup paperSize="9" scale="70" orientation="portrait" useFirstPageNumber="1" r:id="rId1"/>
  <headerFooter alignWithMargins="0">
    <oddFooter>&amp;C&amp;P</oddFooter>
  </headerFooter>
  <rowBreaks count="2" manualBreakCount="2">
    <brk id="715" max="7" man="1"/>
    <brk id="849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956"/>
  <sheetViews>
    <sheetView view="pageBreakPreview" zoomScale="150" zoomScaleNormal="100" zoomScaleSheetLayoutView="150" workbookViewId="0">
      <selection activeCell="A11" sqref="A11:G11"/>
    </sheetView>
  </sheetViews>
  <sheetFormatPr defaultRowHeight="12.75" x14ac:dyDescent="0.2"/>
  <cols>
    <col min="1" max="1" width="66" style="8" customWidth="1"/>
    <col min="2" max="2" width="13.28515625" style="8" customWidth="1"/>
    <col min="3" max="3" width="8.7109375" style="9" customWidth="1"/>
    <col min="4" max="4" width="8" style="9" customWidth="1"/>
    <col min="5" max="5" width="7.5703125" style="9" customWidth="1"/>
    <col min="6" max="6" width="13.5703125" customWidth="1"/>
    <col min="7" max="7" width="12.85546875" customWidth="1"/>
  </cols>
  <sheetData>
    <row r="1" spans="1:7" ht="15" x14ac:dyDescent="0.25">
      <c r="A1" s="314" t="s">
        <v>840</v>
      </c>
      <c r="B1" s="314"/>
      <c r="C1" s="314"/>
      <c r="D1" s="314"/>
      <c r="E1" s="314"/>
      <c r="F1" s="314"/>
      <c r="G1" s="314"/>
    </row>
    <row r="2" spans="1:7" ht="15" x14ac:dyDescent="0.25">
      <c r="A2" s="314" t="s">
        <v>852</v>
      </c>
      <c r="B2" s="314"/>
      <c r="C2" s="314"/>
      <c r="D2" s="314"/>
      <c r="E2" s="314"/>
      <c r="F2" s="314"/>
      <c r="G2" s="314"/>
    </row>
    <row r="3" spans="1:7" ht="15" x14ac:dyDescent="0.25">
      <c r="A3" s="314" t="s">
        <v>847</v>
      </c>
      <c r="B3" s="314"/>
      <c r="C3" s="314"/>
      <c r="D3" s="314"/>
      <c r="E3" s="314"/>
      <c r="F3" s="314"/>
      <c r="G3" s="314"/>
    </row>
    <row r="4" spans="1:7" ht="15" x14ac:dyDescent="0.25">
      <c r="A4" s="314" t="s">
        <v>726</v>
      </c>
      <c r="B4" s="314"/>
      <c r="C4" s="314"/>
      <c r="D4" s="314"/>
      <c r="E4" s="314"/>
      <c r="F4" s="314"/>
      <c r="G4" s="314"/>
    </row>
    <row r="5" spans="1:7" ht="15" x14ac:dyDescent="0.25">
      <c r="A5" s="314" t="s">
        <v>727</v>
      </c>
      <c r="B5" s="314"/>
      <c r="C5" s="314"/>
      <c r="D5" s="314"/>
      <c r="E5" s="314"/>
      <c r="F5" s="314"/>
      <c r="G5" s="314"/>
    </row>
    <row r="6" spans="1:7" ht="15" x14ac:dyDescent="0.25">
      <c r="A6" s="314" t="s">
        <v>730</v>
      </c>
      <c r="B6" s="314"/>
      <c r="C6" s="314"/>
      <c r="D6" s="314"/>
      <c r="E6" s="314"/>
      <c r="F6" s="314"/>
      <c r="G6" s="314"/>
    </row>
    <row r="7" spans="1:7" ht="15" x14ac:dyDescent="0.25">
      <c r="A7" s="314" t="s">
        <v>729</v>
      </c>
      <c r="B7" s="314"/>
      <c r="C7" s="314"/>
      <c r="D7" s="314"/>
      <c r="E7" s="314"/>
      <c r="F7" s="314"/>
      <c r="G7" s="314"/>
    </row>
    <row r="10" spans="1:7" ht="15" x14ac:dyDescent="0.25">
      <c r="A10" s="305" t="s">
        <v>842</v>
      </c>
      <c r="B10" s="305"/>
      <c r="C10" s="305"/>
      <c r="D10" s="305"/>
      <c r="E10" s="305"/>
      <c r="F10" s="305"/>
      <c r="G10" s="305"/>
    </row>
    <row r="11" spans="1:7" ht="15" x14ac:dyDescent="0.25">
      <c r="A11" s="305" t="s">
        <v>849</v>
      </c>
      <c r="B11" s="305"/>
      <c r="C11" s="305"/>
      <c r="D11" s="305"/>
      <c r="E11" s="305"/>
      <c r="F11" s="305"/>
      <c r="G11" s="305"/>
    </row>
    <row r="12" spans="1:7" ht="15" x14ac:dyDescent="0.25">
      <c r="A12" s="305" t="s">
        <v>725</v>
      </c>
      <c r="B12" s="305"/>
      <c r="C12" s="305"/>
      <c r="D12" s="305"/>
      <c r="E12" s="305"/>
      <c r="F12" s="305"/>
      <c r="G12" s="305"/>
    </row>
    <row r="13" spans="1:7" ht="15" x14ac:dyDescent="0.25">
      <c r="A13" s="305" t="s">
        <v>110</v>
      </c>
      <c r="B13" s="305"/>
      <c r="C13" s="305"/>
      <c r="D13" s="305"/>
      <c r="E13" s="305"/>
      <c r="F13" s="305"/>
      <c r="G13" s="305"/>
    </row>
    <row r="14" spans="1:7" ht="15" x14ac:dyDescent="0.25">
      <c r="A14" s="305" t="s">
        <v>537</v>
      </c>
      <c r="B14" s="305"/>
      <c r="C14" s="305"/>
      <c r="D14" s="305"/>
      <c r="E14" s="305"/>
      <c r="F14" s="305"/>
      <c r="G14" s="305"/>
    </row>
    <row r="17" spans="1:7" ht="12.75" customHeight="1" x14ac:dyDescent="0.2">
      <c r="A17" s="325" t="s">
        <v>417</v>
      </c>
      <c r="B17" s="325"/>
      <c r="C17" s="325"/>
      <c r="D17" s="325"/>
      <c r="E17" s="325"/>
      <c r="F17" s="325"/>
      <c r="G17" s="325"/>
    </row>
    <row r="18" spans="1:7" x14ac:dyDescent="0.2">
      <c r="A18" s="325"/>
      <c r="B18" s="325"/>
      <c r="C18" s="325"/>
      <c r="D18" s="325"/>
      <c r="E18" s="325"/>
      <c r="F18" s="325"/>
      <c r="G18" s="325"/>
    </row>
    <row r="19" spans="1:7" ht="14.25" x14ac:dyDescent="0.2">
      <c r="A19" s="326" t="s">
        <v>787</v>
      </c>
      <c r="B19" s="326"/>
      <c r="C19" s="326"/>
      <c r="D19" s="326"/>
      <c r="E19" s="326"/>
      <c r="F19" s="326"/>
      <c r="G19" s="326"/>
    </row>
    <row r="20" spans="1:7" x14ac:dyDescent="0.2">
      <c r="A20" s="324" t="s">
        <v>475</v>
      </c>
      <c r="B20" s="324"/>
      <c r="C20" s="324"/>
      <c r="D20" s="324"/>
      <c r="E20" s="324"/>
      <c r="F20" s="324"/>
      <c r="G20" s="324"/>
    </row>
    <row r="21" spans="1:7" ht="38.25" customHeight="1" x14ac:dyDescent="0.2">
      <c r="A21" s="327" t="s">
        <v>111</v>
      </c>
      <c r="B21" s="329" t="s">
        <v>441</v>
      </c>
      <c r="C21" s="329" t="s">
        <v>33</v>
      </c>
      <c r="D21" s="329" t="s">
        <v>32</v>
      </c>
      <c r="E21" s="329" t="s">
        <v>113</v>
      </c>
      <c r="F21" s="58" t="s">
        <v>162</v>
      </c>
      <c r="G21" s="58" t="s">
        <v>162</v>
      </c>
    </row>
    <row r="22" spans="1:7" ht="14.25" customHeight="1" x14ac:dyDescent="0.2">
      <c r="A22" s="328"/>
      <c r="B22" s="330"/>
      <c r="C22" s="330"/>
      <c r="D22" s="330"/>
      <c r="E22" s="330"/>
      <c r="F22" s="263" t="s">
        <v>790</v>
      </c>
      <c r="G22" s="58" t="s">
        <v>791</v>
      </c>
    </row>
    <row r="23" spans="1:7" s="12" customFormat="1" ht="15.75" x14ac:dyDescent="0.2">
      <c r="A23" s="62" t="s">
        <v>442</v>
      </c>
      <c r="B23" s="63"/>
      <c r="C23" s="106"/>
      <c r="D23" s="106"/>
      <c r="E23" s="64"/>
      <c r="F23" s="214">
        <f>F24+F83+F89+F162+F246+F272+F381+F472+F605+F698+F732+F739+F745+F953-0.04</f>
        <v>4649341.9466399997</v>
      </c>
      <c r="G23" s="214">
        <f>G24+G83+G89+G162+G246+G272+G381+G472+G605+G698+G732+G739+G745+G953</f>
        <v>4256858.7290000003</v>
      </c>
    </row>
    <row r="24" spans="1:7" s="36" customFormat="1" ht="29.25" customHeight="1" x14ac:dyDescent="0.2">
      <c r="A24" s="138" t="s">
        <v>549</v>
      </c>
      <c r="B24" s="194" t="s">
        <v>220</v>
      </c>
      <c r="C24" s="139"/>
      <c r="D24" s="139"/>
      <c r="E24" s="195"/>
      <c r="F24" s="196">
        <f>F25+F46+F72</f>
        <v>37676.9</v>
      </c>
      <c r="G24" s="196">
        <f>G25+G46+G72</f>
        <v>36710.800000000003</v>
      </c>
    </row>
    <row r="25" spans="1:7" s="36" customFormat="1" ht="27" x14ac:dyDescent="0.2">
      <c r="A25" s="155" t="s">
        <v>550</v>
      </c>
      <c r="B25" s="156" t="s">
        <v>178</v>
      </c>
      <c r="C25" s="121"/>
      <c r="D25" s="121"/>
      <c r="E25" s="154"/>
      <c r="F25" s="122">
        <f>F26+F31+F36+F41</f>
        <v>26682</v>
      </c>
      <c r="G25" s="122">
        <f>G26+G31+G36+G41</f>
        <v>26912</v>
      </c>
    </row>
    <row r="26" spans="1:7" s="36" customFormat="1" ht="24" x14ac:dyDescent="0.2">
      <c r="A26" s="148" t="s">
        <v>802</v>
      </c>
      <c r="B26" s="149" t="s">
        <v>803</v>
      </c>
      <c r="C26" s="118"/>
      <c r="D26" s="118"/>
      <c r="E26" s="157"/>
      <c r="F26" s="141">
        <f t="shared" ref="F26:G29" si="0">F27</f>
        <v>300</v>
      </c>
      <c r="G26" s="141">
        <f t="shared" si="0"/>
        <v>330</v>
      </c>
    </row>
    <row r="27" spans="1:7" s="36" customFormat="1" ht="15" x14ac:dyDescent="0.2">
      <c r="A27" s="65" t="s">
        <v>115</v>
      </c>
      <c r="B27" s="149" t="s">
        <v>803</v>
      </c>
      <c r="C27" s="118" t="s">
        <v>76</v>
      </c>
      <c r="D27" s="118"/>
      <c r="E27" s="157"/>
      <c r="F27" s="141">
        <f t="shared" si="0"/>
        <v>300</v>
      </c>
      <c r="G27" s="141">
        <f t="shared" si="0"/>
        <v>330</v>
      </c>
    </row>
    <row r="28" spans="1:7" s="36" customFormat="1" ht="15" x14ac:dyDescent="0.2">
      <c r="A28" s="65" t="s">
        <v>430</v>
      </c>
      <c r="B28" s="149" t="s">
        <v>803</v>
      </c>
      <c r="C28" s="118" t="s">
        <v>76</v>
      </c>
      <c r="D28" s="118" t="s">
        <v>93</v>
      </c>
      <c r="E28" s="157"/>
      <c r="F28" s="141">
        <f t="shared" si="0"/>
        <v>300</v>
      </c>
      <c r="G28" s="141">
        <f t="shared" si="0"/>
        <v>330</v>
      </c>
    </row>
    <row r="29" spans="1:7" s="36" customFormat="1" ht="15" x14ac:dyDescent="0.2">
      <c r="A29" s="126" t="s">
        <v>303</v>
      </c>
      <c r="B29" s="137" t="s">
        <v>803</v>
      </c>
      <c r="C29" s="127" t="s">
        <v>76</v>
      </c>
      <c r="D29" s="127" t="s">
        <v>93</v>
      </c>
      <c r="E29" s="144">
        <v>200</v>
      </c>
      <c r="F29" s="142">
        <f t="shared" si="0"/>
        <v>300</v>
      </c>
      <c r="G29" s="142">
        <f t="shared" si="0"/>
        <v>330</v>
      </c>
    </row>
    <row r="30" spans="1:7" s="36" customFormat="1" ht="24" x14ac:dyDescent="0.2">
      <c r="A30" s="126" t="s">
        <v>85</v>
      </c>
      <c r="B30" s="137" t="s">
        <v>803</v>
      </c>
      <c r="C30" s="127" t="s">
        <v>76</v>
      </c>
      <c r="D30" s="127" t="s">
        <v>93</v>
      </c>
      <c r="E30" s="144">
        <v>240</v>
      </c>
      <c r="F30" s="142">
        <v>300</v>
      </c>
      <c r="G30" s="142">
        <v>330</v>
      </c>
    </row>
    <row r="31" spans="1:7" s="36" customFormat="1" ht="24" x14ac:dyDescent="0.2">
      <c r="A31" s="117" t="s">
        <v>551</v>
      </c>
      <c r="B31" s="149" t="s">
        <v>130</v>
      </c>
      <c r="C31" s="118"/>
      <c r="D31" s="118"/>
      <c r="E31" s="157"/>
      <c r="F31" s="141">
        <f t="shared" ref="F31:G34" si="1">F32</f>
        <v>7140</v>
      </c>
      <c r="G31" s="141">
        <f t="shared" si="1"/>
        <v>7140</v>
      </c>
    </row>
    <row r="32" spans="1:7" s="36" customFormat="1" ht="15" x14ac:dyDescent="0.2">
      <c r="A32" s="65" t="s">
        <v>115</v>
      </c>
      <c r="B32" s="149" t="s">
        <v>130</v>
      </c>
      <c r="C32" s="118" t="s">
        <v>76</v>
      </c>
      <c r="D32" s="118"/>
      <c r="E32" s="157"/>
      <c r="F32" s="141">
        <f t="shared" si="1"/>
        <v>7140</v>
      </c>
      <c r="G32" s="141">
        <f t="shared" si="1"/>
        <v>7140</v>
      </c>
    </row>
    <row r="33" spans="1:7" s="36" customFormat="1" ht="15" x14ac:dyDescent="0.2">
      <c r="A33" s="65" t="s">
        <v>430</v>
      </c>
      <c r="B33" s="149" t="s">
        <v>130</v>
      </c>
      <c r="C33" s="118" t="s">
        <v>76</v>
      </c>
      <c r="D33" s="118" t="s">
        <v>93</v>
      </c>
      <c r="E33" s="157"/>
      <c r="F33" s="141">
        <f t="shared" si="1"/>
        <v>7140</v>
      </c>
      <c r="G33" s="141">
        <f t="shared" si="1"/>
        <v>7140</v>
      </c>
    </row>
    <row r="34" spans="1:7" s="36" customFormat="1" ht="15" x14ac:dyDescent="0.2">
      <c r="A34" s="126" t="s">
        <v>303</v>
      </c>
      <c r="B34" s="137" t="s">
        <v>130</v>
      </c>
      <c r="C34" s="127" t="s">
        <v>76</v>
      </c>
      <c r="D34" s="127" t="s">
        <v>93</v>
      </c>
      <c r="E34" s="144">
        <v>200</v>
      </c>
      <c r="F34" s="142">
        <f t="shared" si="1"/>
        <v>7140</v>
      </c>
      <c r="G34" s="142">
        <f t="shared" si="1"/>
        <v>7140</v>
      </c>
    </row>
    <row r="35" spans="1:7" s="36" customFormat="1" ht="24" x14ac:dyDescent="0.2">
      <c r="A35" s="126" t="s">
        <v>85</v>
      </c>
      <c r="B35" s="137" t="s">
        <v>130</v>
      </c>
      <c r="C35" s="127" t="s">
        <v>76</v>
      </c>
      <c r="D35" s="127" t="s">
        <v>93</v>
      </c>
      <c r="E35" s="144">
        <v>240</v>
      </c>
      <c r="F35" s="142">
        <v>7140</v>
      </c>
      <c r="G35" s="142">
        <v>7140</v>
      </c>
    </row>
    <row r="36" spans="1:7" s="36" customFormat="1" ht="24" x14ac:dyDescent="0.2">
      <c r="A36" s="117" t="s">
        <v>552</v>
      </c>
      <c r="B36" s="149" t="s">
        <v>553</v>
      </c>
      <c r="C36" s="118"/>
      <c r="D36" s="118"/>
      <c r="E36" s="157"/>
      <c r="F36" s="141">
        <f t="shared" ref="F36:G39" si="2">F37</f>
        <v>18242</v>
      </c>
      <c r="G36" s="141">
        <f t="shared" si="2"/>
        <v>18242</v>
      </c>
    </row>
    <row r="37" spans="1:7" s="36" customFormat="1" ht="15" x14ac:dyDescent="0.2">
      <c r="A37" s="65" t="s">
        <v>115</v>
      </c>
      <c r="B37" s="149" t="s">
        <v>553</v>
      </c>
      <c r="C37" s="118" t="s">
        <v>76</v>
      </c>
      <c r="D37" s="118"/>
      <c r="E37" s="157"/>
      <c r="F37" s="141">
        <f t="shared" si="2"/>
        <v>18242</v>
      </c>
      <c r="G37" s="141">
        <f t="shared" si="2"/>
        <v>18242</v>
      </c>
    </row>
    <row r="38" spans="1:7" s="36" customFormat="1" ht="15" x14ac:dyDescent="0.2">
      <c r="A38" s="65" t="s">
        <v>430</v>
      </c>
      <c r="B38" s="149" t="s">
        <v>553</v>
      </c>
      <c r="C38" s="118" t="s">
        <v>76</v>
      </c>
      <c r="D38" s="118" t="s">
        <v>93</v>
      </c>
      <c r="E38" s="157"/>
      <c r="F38" s="141">
        <f t="shared" si="2"/>
        <v>18242</v>
      </c>
      <c r="G38" s="141">
        <f t="shared" si="2"/>
        <v>18242</v>
      </c>
    </row>
    <row r="39" spans="1:7" s="36" customFormat="1" ht="15" x14ac:dyDescent="0.2">
      <c r="A39" s="126" t="s">
        <v>303</v>
      </c>
      <c r="B39" s="137" t="s">
        <v>553</v>
      </c>
      <c r="C39" s="127" t="s">
        <v>76</v>
      </c>
      <c r="D39" s="127" t="s">
        <v>93</v>
      </c>
      <c r="E39" s="144">
        <v>200</v>
      </c>
      <c r="F39" s="142">
        <f t="shared" si="2"/>
        <v>18242</v>
      </c>
      <c r="G39" s="142">
        <f t="shared" si="2"/>
        <v>18242</v>
      </c>
    </row>
    <row r="40" spans="1:7" s="36" customFormat="1" ht="24" x14ac:dyDescent="0.2">
      <c r="A40" s="126" t="s">
        <v>85</v>
      </c>
      <c r="B40" s="137" t="s">
        <v>553</v>
      </c>
      <c r="C40" s="127" t="s">
        <v>76</v>
      </c>
      <c r="D40" s="127" t="s">
        <v>93</v>
      </c>
      <c r="E40" s="144">
        <v>240</v>
      </c>
      <c r="F40" s="142">
        <v>18242</v>
      </c>
      <c r="G40" s="142">
        <v>18242</v>
      </c>
    </row>
    <row r="41" spans="1:7" s="36" customFormat="1" ht="24" x14ac:dyDescent="0.2">
      <c r="A41" s="117" t="s">
        <v>804</v>
      </c>
      <c r="B41" s="149" t="s">
        <v>805</v>
      </c>
      <c r="C41" s="118"/>
      <c r="D41" s="118"/>
      <c r="E41" s="157"/>
      <c r="F41" s="141">
        <f t="shared" ref="F41:G44" si="3">F42</f>
        <v>1000</v>
      </c>
      <c r="G41" s="141">
        <f t="shared" si="3"/>
        <v>1200</v>
      </c>
    </row>
    <row r="42" spans="1:7" s="36" customFormat="1" ht="15" x14ac:dyDescent="0.2">
      <c r="A42" s="65" t="s">
        <v>115</v>
      </c>
      <c r="B42" s="149" t="s">
        <v>805</v>
      </c>
      <c r="C42" s="118" t="s">
        <v>76</v>
      </c>
      <c r="D42" s="118"/>
      <c r="E42" s="157"/>
      <c r="F42" s="141">
        <f t="shared" si="3"/>
        <v>1000</v>
      </c>
      <c r="G42" s="141">
        <f t="shared" si="3"/>
        <v>1200</v>
      </c>
    </row>
    <row r="43" spans="1:7" s="36" customFormat="1" ht="15" x14ac:dyDescent="0.2">
      <c r="A43" s="65" t="s">
        <v>430</v>
      </c>
      <c r="B43" s="149" t="s">
        <v>805</v>
      </c>
      <c r="C43" s="118" t="s">
        <v>76</v>
      </c>
      <c r="D43" s="118" t="s">
        <v>93</v>
      </c>
      <c r="E43" s="157"/>
      <c r="F43" s="141">
        <f t="shared" si="3"/>
        <v>1000</v>
      </c>
      <c r="G43" s="141">
        <f t="shared" si="3"/>
        <v>1200</v>
      </c>
    </row>
    <row r="44" spans="1:7" s="36" customFormat="1" ht="15" x14ac:dyDescent="0.2">
      <c r="A44" s="126" t="s">
        <v>303</v>
      </c>
      <c r="B44" s="137" t="s">
        <v>805</v>
      </c>
      <c r="C44" s="127" t="s">
        <v>76</v>
      </c>
      <c r="D44" s="127" t="s">
        <v>93</v>
      </c>
      <c r="E44" s="144">
        <v>200</v>
      </c>
      <c r="F44" s="142">
        <f t="shared" si="3"/>
        <v>1000</v>
      </c>
      <c r="G44" s="142">
        <f t="shared" si="3"/>
        <v>1200</v>
      </c>
    </row>
    <row r="45" spans="1:7" s="36" customFormat="1" ht="24" x14ac:dyDescent="0.2">
      <c r="A45" s="126" t="s">
        <v>85</v>
      </c>
      <c r="B45" s="137" t="s">
        <v>805</v>
      </c>
      <c r="C45" s="127" t="s">
        <v>76</v>
      </c>
      <c r="D45" s="127" t="s">
        <v>93</v>
      </c>
      <c r="E45" s="144">
        <v>240</v>
      </c>
      <c r="F45" s="142">
        <v>1000</v>
      </c>
      <c r="G45" s="142">
        <v>1200</v>
      </c>
    </row>
    <row r="46" spans="1:7" s="36" customFormat="1" ht="27" x14ac:dyDescent="0.2">
      <c r="A46" s="155" t="s">
        <v>58</v>
      </c>
      <c r="B46" s="156" t="s">
        <v>253</v>
      </c>
      <c r="C46" s="121"/>
      <c r="D46" s="121"/>
      <c r="E46" s="154"/>
      <c r="F46" s="122">
        <f>F47+F52+F57+F62+F67</f>
        <v>9294.9</v>
      </c>
      <c r="G46" s="122">
        <f>G47+G52+G57+G62+G67</f>
        <v>8848.7999999999993</v>
      </c>
    </row>
    <row r="47" spans="1:7" s="36" customFormat="1" ht="15" x14ac:dyDescent="0.2">
      <c r="A47" s="148" t="s">
        <v>554</v>
      </c>
      <c r="B47" s="149" t="s">
        <v>555</v>
      </c>
      <c r="C47" s="118"/>
      <c r="D47" s="118"/>
      <c r="E47" s="157"/>
      <c r="F47" s="119">
        <f t="shared" ref="F47:G50" si="4">F48</f>
        <v>900</v>
      </c>
      <c r="G47" s="119">
        <f t="shared" si="4"/>
        <v>855</v>
      </c>
    </row>
    <row r="48" spans="1:7" s="36" customFormat="1" ht="15" x14ac:dyDescent="0.2">
      <c r="A48" s="65" t="s">
        <v>115</v>
      </c>
      <c r="B48" s="149" t="s">
        <v>555</v>
      </c>
      <c r="C48" s="118" t="s">
        <v>76</v>
      </c>
      <c r="D48" s="118"/>
      <c r="E48" s="157"/>
      <c r="F48" s="141">
        <f t="shared" si="4"/>
        <v>900</v>
      </c>
      <c r="G48" s="141">
        <f t="shared" si="4"/>
        <v>855</v>
      </c>
    </row>
    <row r="49" spans="1:7" s="36" customFormat="1" ht="15" x14ac:dyDescent="0.2">
      <c r="A49" s="65" t="s">
        <v>430</v>
      </c>
      <c r="B49" s="149" t="s">
        <v>555</v>
      </c>
      <c r="C49" s="118" t="s">
        <v>76</v>
      </c>
      <c r="D49" s="118" t="s">
        <v>93</v>
      </c>
      <c r="E49" s="157"/>
      <c r="F49" s="141">
        <f t="shared" si="4"/>
        <v>900</v>
      </c>
      <c r="G49" s="141">
        <f t="shared" si="4"/>
        <v>855</v>
      </c>
    </row>
    <row r="50" spans="1:7" s="36" customFormat="1" ht="15" x14ac:dyDescent="0.2">
      <c r="A50" s="126" t="s">
        <v>303</v>
      </c>
      <c r="B50" s="137" t="s">
        <v>555</v>
      </c>
      <c r="C50" s="127" t="s">
        <v>76</v>
      </c>
      <c r="D50" s="127" t="s">
        <v>93</v>
      </c>
      <c r="E50" s="144">
        <v>200</v>
      </c>
      <c r="F50" s="128">
        <f t="shared" si="4"/>
        <v>900</v>
      </c>
      <c r="G50" s="128">
        <f t="shared" si="4"/>
        <v>855</v>
      </c>
    </row>
    <row r="51" spans="1:7" s="36" customFormat="1" ht="24" x14ac:dyDescent="0.2">
      <c r="A51" s="126" t="s">
        <v>85</v>
      </c>
      <c r="B51" s="137" t="s">
        <v>555</v>
      </c>
      <c r="C51" s="127" t="s">
        <v>76</v>
      </c>
      <c r="D51" s="127" t="s">
        <v>93</v>
      </c>
      <c r="E51" s="144">
        <v>240</v>
      </c>
      <c r="F51" s="128">
        <v>900</v>
      </c>
      <c r="G51" s="128">
        <v>855</v>
      </c>
    </row>
    <row r="52" spans="1:7" s="36" customFormat="1" ht="36" x14ac:dyDescent="0.2">
      <c r="A52" s="148" t="s">
        <v>556</v>
      </c>
      <c r="B52" s="149" t="s">
        <v>557</v>
      </c>
      <c r="C52" s="118"/>
      <c r="D52" s="118"/>
      <c r="E52" s="144"/>
      <c r="F52" s="119">
        <f t="shared" ref="F52:G55" si="5">F53</f>
        <v>1501.5</v>
      </c>
      <c r="G52" s="119">
        <f t="shared" si="5"/>
        <v>1464</v>
      </c>
    </row>
    <row r="53" spans="1:7" s="36" customFormat="1" ht="15" x14ac:dyDescent="0.2">
      <c r="A53" s="65" t="s">
        <v>115</v>
      </c>
      <c r="B53" s="149" t="s">
        <v>557</v>
      </c>
      <c r="C53" s="118" t="s">
        <v>76</v>
      </c>
      <c r="D53" s="118"/>
      <c r="E53" s="157"/>
      <c r="F53" s="141">
        <f t="shared" si="5"/>
        <v>1501.5</v>
      </c>
      <c r="G53" s="141">
        <f t="shared" si="5"/>
        <v>1464</v>
      </c>
    </row>
    <row r="54" spans="1:7" s="36" customFormat="1" ht="15" x14ac:dyDescent="0.2">
      <c r="A54" s="65" t="s">
        <v>430</v>
      </c>
      <c r="B54" s="149" t="s">
        <v>557</v>
      </c>
      <c r="C54" s="118" t="s">
        <v>76</v>
      </c>
      <c r="D54" s="118" t="s">
        <v>93</v>
      </c>
      <c r="E54" s="157"/>
      <c r="F54" s="141">
        <f t="shared" si="5"/>
        <v>1501.5</v>
      </c>
      <c r="G54" s="141">
        <f t="shared" si="5"/>
        <v>1464</v>
      </c>
    </row>
    <row r="55" spans="1:7" s="36" customFormat="1" ht="15" x14ac:dyDescent="0.2">
      <c r="A55" s="126" t="s">
        <v>303</v>
      </c>
      <c r="B55" s="137" t="s">
        <v>557</v>
      </c>
      <c r="C55" s="127" t="s">
        <v>76</v>
      </c>
      <c r="D55" s="127" t="s">
        <v>93</v>
      </c>
      <c r="E55" s="144">
        <v>200</v>
      </c>
      <c r="F55" s="128">
        <f t="shared" si="5"/>
        <v>1501.5</v>
      </c>
      <c r="G55" s="128">
        <f t="shared" si="5"/>
        <v>1464</v>
      </c>
    </row>
    <row r="56" spans="1:7" s="36" customFormat="1" ht="24" x14ac:dyDescent="0.2">
      <c r="A56" s="126" t="s">
        <v>85</v>
      </c>
      <c r="B56" s="137" t="s">
        <v>557</v>
      </c>
      <c r="C56" s="127" t="s">
        <v>76</v>
      </c>
      <c r="D56" s="127" t="s">
        <v>93</v>
      </c>
      <c r="E56" s="144">
        <v>240</v>
      </c>
      <c r="F56" s="128">
        <v>1501.5</v>
      </c>
      <c r="G56" s="128">
        <v>1464</v>
      </c>
    </row>
    <row r="57" spans="1:7" s="36" customFormat="1" ht="24" x14ac:dyDescent="0.2">
      <c r="A57" s="148" t="s">
        <v>558</v>
      </c>
      <c r="B57" s="149" t="s">
        <v>559</v>
      </c>
      <c r="C57" s="118"/>
      <c r="D57" s="118"/>
      <c r="E57" s="144"/>
      <c r="F57" s="119">
        <f t="shared" ref="F57:G60" si="6">F58</f>
        <v>4059.9</v>
      </c>
      <c r="G57" s="119">
        <f t="shared" si="6"/>
        <v>3856.9</v>
      </c>
    </row>
    <row r="58" spans="1:7" s="36" customFormat="1" ht="15" x14ac:dyDescent="0.2">
      <c r="A58" s="65" t="s">
        <v>115</v>
      </c>
      <c r="B58" s="149" t="s">
        <v>559</v>
      </c>
      <c r="C58" s="118" t="s">
        <v>76</v>
      </c>
      <c r="D58" s="118"/>
      <c r="E58" s="157"/>
      <c r="F58" s="141">
        <f t="shared" si="6"/>
        <v>4059.9</v>
      </c>
      <c r="G58" s="141">
        <f t="shared" si="6"/>
        <v>3856.9</v>
      </c>
    </row>
    <row r="59" spans="1:7" s="36" customFormat="1" ht="15" x14ac:dyDescent="0.2">
      <c r="A59" s="65" t="s">
        <v>430</v>
      </c>
      <c r="B59" s="149" t="s">
        <v>559</v>
      </c>
      <c r="C59" s="118" t="s">
        <v>76</v>
      </c>
      <c r="D59" s="118" t="s">
        <v>93</v>
      </c>
      <c r="E59" s="157"/>
      <c r="F59" s="141">
        <f t="shared" si="6"/>
        <v>4059.9</v>
      </c>
      <c r="G59" s="141">
        <f t="shared" si="6"/>
        <v>3856.9</v>
      </c>
    </row>
    <row r="60" spans="1:7" s="36" customFormat="1" ht="15" x14ac:dyDescent="0.2">
      <c r="A60" s="126" t="s">
        <v>303</v>
      </c>
      <c r="B60" s="137" t="s">
        <v>559</v>
      </c>
      <c r="C60" s="127" t="s">
        <v>76</v>
      </c>
      <c r="D60" s="127" t="s">
        <v>93</v>
      </c>
      <c r="E60" s="144">
        <v>200</v>
      </c>
      <c r="F60" s="128">
        <f t="shared" si="6"/>
        <v>4059.9</v>
      </c>
      <c r="G60" s="128">
        <f t="shared" si="6"/>
        <v>3856.9</v>
      </c>
    </row>
    <row r="61" spans="1:7" s="36" customFormat="1" ht="24" x14ac:dyDescent="0.2">
      <c r="A61" s="126" t="s">
        <v>85</v>
      </c>
      <c r="B61" s="137" t="s">
        <v>559</v>
      </c>
      <c r="C61" s="127" t="s">
        <v>76</v>
      </c>
      <c r="D61" s="127" t="s">
        <v>93</v>
      </c>
      <c r="E61" s="144">
        <v>240</v>
      </c>
      <c r="F61" s="128">
        <v>4059.9</v>
      </c>
      <c r="G61" s="128">
        <v>3856.9</v>
      </c>
    </row>
    <row r="62" spans="1:7" s="36" customFormat="1" ht="24" x14ac:dyDescent="0.2">
      <c r="A62" s="148" t="s">
        <v>560</v>
      </c>
      <c r="B62" s="149" t="s">
        <v>561</v>
      </c>
      <c r="C62" s="118"/>
      <c r="D62" s="118"/>
      <c r="E62" s="144"/>
      <c r="F62" s="119">
        <f t="shared" ref="F62:G65" si="7">F63</f>
        <v>2583.5</v>
      </c>
      <c r="G62" s="119">
        <f t="shared" si="7"/>
        <v>2442.9</v>
      </c>
    </row>
    <row r="63" spans="1:7" s="36" customFormat="1" ht="15" x14ac:dyDescent="0.2">
      <c r="A63" s="65" t="s">
        <v>115</v>
      </c>
      <c r="B63" s="149" t="s">
        <v>561</v>
      </c>
      <c r="C63" s="118" t="s">
        <v>76</v>
      </c>
      <c r="D63" s="118"/>
      <c r="E63" s="157"/>
      <c r="F63" s="141">
        <f t="shared" si="7"/>
        <v>2583.5</v>
      </c>
      <c r="G63" s="141">
        <f t="shared" si="7"/>
        <v>2442.9</v>
      </c>
    </row>
    <row r="64" spans="1:7" s="36" customFormat="1" ht="15" x14ac:dyDescent="0.2">
      <c r="A64" s="65" t="s">
        <v>430</v>
      </c>
      <c r="B64" s="149" t="s">
        <v>561</v>
      </c>
      <c r="C64" s="118" t="s">
        <v>76</v>
      </c>
      <c r="D64" s="118" t="s">
        <v>93</v>
      </c>
      <c r="E64" s="157"/>
      <c r="F64" s="141">
        <f t="shared" si="7"/>
        <v>2583.5</v>
      </c>
      <c r="G64" s="141">
        <f t="shared" si="7"/>
        <v>2442.9</v>
      </c>
    </row>
    <row r="65" spans="1:7" s="36" customFormat="1" ht="15" x14ac:dyDescent="0.2">
      <c r="A65" s="126" t="s">
        <v>303</v>
      </c>
      <c r="B65" s="137" t="s">
        <v>561</v>
      </c>
      <c r="C65" s="127" t="s">
        <v>76</v>
      </c>
      <c r="D65" s="127" t="s">
        <v>93</v>
      </c>
      <c r="E65" s="144">
        <v>200</v>
      </c>
      <c r="F65" s="128">
        <f t="shared" si="7"/>
        <v>2583.5</v>
      </c>
      <c r="G65" s="128">
        <f t="shared" si="7"/>
        <v>2442.9</v>
      </c>
    </row>
    <row r="66" spans="1:7" s="36" customFormat="1" ht="24" x14ac:dyDescent="0.2">
      <c r="A66" s="126" t="s">
        <v>85</v>
      </c>
      <c r="B66" s="137" t="s">
        <v>561</v>
      </c>
      <c r="C66" s="127" t="s">
        <v>76</v>
      </c>
      <c r="D66" s="127" t="s">
        <v>93</v>
      </c>
      <c r="E66" s="144">
        <v>240</v>
      </c>
      <c r="F66" s="128">
        <v>2583.5</v>
      </c>
      <c r="G66" s="128">
        <v>2442.9</v>
      </c>
    </row>
    <row r="67" spans="1:7" s="36" customFormat="1" ht="15" x14ac:dyDescent="0.2">
      <c r="A67" s="148" t="s">
        <v>255</v>
      </c>
      <c r="B67" s="149" t="s">
        <v>563</v>
      </c>
      <c r="C67" s="118"/>
      <c r="D67" s="118"/>
      <c r="E67" s="144"/>
      <c r="F67" s="119">
        <f t="shared" ref="F67:G70" si="8">F68</f>
        <v>250</v>
      </c>
      <c r="G67" s="119">
        <f t="shared" si="8"/>
        <v>230</v>
      </c>
    </row>
    <row r="68" spans="1:7" s="36" customFormat="1" ht="15" x14ac:dyDescent="0.2">
      <c r="A68" s="65" t="s">
        <v>115</v>
      </c>
      <c r="B68" s="149" t="s">
        <v>563</v>
      </c>
      <c r="C68" s="118" t="s">
        <v>76</v>
      </c>
      <c r="D68" s="118"/>
      <c r="E68" s="157"/>
      <c r="F68" s="141">
        <f t="shared" si="8"/>
        <v>250</v>
      </c>
      <c r="G68" s="141">
        <f t="shared" si="8"/>
        <v>230</v>
      </c>
    </row>
    <row r="69" spans="1:7" s="36" customFormat="1" ht="15" x14ac:dyDescent="0.2">
      <c r="A69" s="65" t="s">
        <v>430</v>
      </c>
      <c r="B69" s="149" t="s">
        <v>563</v>
      </c>
      <c r="C69" s="118" t="s">
        <v>76</v>
      </c>
      <c r="D69" s="118" t="s">
        <v>93</v>
      </c>
      <c r="E69" s="157"/>
      <c r="F69" s="141">
        <f t="shared" si="8"/>
        <v>250</v>
      </c>
      <c r="G69" s="141">
        <f t="shared" si="8"/>
        <v>230</v>
      </c>
    </row>
    <row r="70" spans="1:7" s="36" customFormat="1" ht="15" x14ac:dyDescent="0.2">
      <c r="A70" s="126" t="s">
        <v>303</v>
      </c>
      <c r="B70" s="137" t="s">
        <v>563</v>
      </c>
      <c r="C70" s="127" t="s">
        <v>76</v>
      </c>
      <c r="D70" s="127" t="s">
        <v>93</v>
      </c>
      <c r="E70" s="144">
        <v>200</v>
      </c>
      <c r="F70" s="128">
        <f t="shared" si="8"/>
        <v>250</v>
      </c>
      <c r="G70" s="128">
        <f t="shared" si="8"/>
        <v>230</v>
      </c>
    </row>
    <row r="71" spans="1:7" s="36" customFormat="1" ht="24" x14ac:dyDescent="0.2">
      <c r="A71" s="126" t="s">
        <v>85</v>
      </c>
      <c r="B71" s="137" t="s">
        <v>563</v>
      </c>
      <c r="C71" s="127" t="s">
        <v>76</v>
      </c>
      <c r="D71" s="127" t="s">
        <v>93</v>
      </c>
      <c r="E71" s="144">
        <v>240</v>
      </c>
      <c r="F71" s="128">
        <v>250</v>
      </c>
      <c r="G71" s="128">
        <v>230</v>
      </c>
    </row>
    <row r="72" spans="1:7" s="36" customFormat="1" ht="15" x14ac:dyDescent="0.2">
      <c r="A72" s="130" t="s">
        <v>39</v>
      </c>
      <c r="B72" s="156" t="s">
        <v>40</v>
      </c>
      <c r="C72" s="121"/>
      <c r="D72" s="121"/>
      <c r="E72" s="154"/>
      <c r="F72" s="122">
        <f>F73+F78</f>
        <v>1700</v>
      </c>
      <c r="G72" s="122">
        <f>G73+G78</f>
        <v>950</v>
      </c>
    </row>
    <row r="73" spans="1:7" s="36" customFormat="1" ht="24" x14ac:dyDescent="0.2">
      <c r="A73" s="148" t="s">
        <v>806</v>
      </c>
      <c r="B73" s="118" t="s">
        <v>807</v>
      </c>
      <c r="C73" s="118"/>
      <c r="D73" s="118"/>
      <c r="E73" s="157"/>
      <c r="F73" s="141">
        <f t="shared" ref="F73:G76" si="9">F74</f>
        <v>500</v>
      </c>
      <c r="G73" s="141">
        <f t="shared" si="9"/>
        <v>550</v>
      </c>
    </row>
    <row r="74" spans="1:7" s="36" customFormat="1" ht="15" x14ac:dyDescent="0.2">
      <c r="A74" s="65" t="s">
        <v>115</v>
      </c>
      <c r="B74" s="118" t="s">
        <v>807</v>
      </c>
      <c r="C74" s="118" t="s">
        <v>76</v>
      </c>
      <c r="D74" s="118"/>
      <c r="E74" s="157"/>
      <c r="F74" s="141">
        <f t="shared" si="9"/>
        <v>500</v>
      </c>
      <c r="G74" s="141">
        <f t="shared" si="9"/>
        <v>550</v>
      </c>
    </row>
    <row r="75" spans="1:7" s="36" customFormat="1" ht="15" x14ac:dyDescent="0.2">
      <c r="A75" s="65" t="s">
        <v>430</v>
      </c>
      <c r="B75" s="118" t="s">
        <v>807</v>
      </c>
      <c r="C75" s="118" t="s">
        <v>76</v>
      </c>
      <c r="D75" s="118" t="s">
        <v>93</v>
      </c>
      <c r="E75" s="157"/>
      <c r="F75" s="141">
        <f t="shared" si="9"/>
        <v>500</v>
      </c>
      <c r="G75" s="141">
        <f t="shared" si="9"/>
        <v>550</v>
      </c>
    </row>
    <row r="76" spans="1:7" s="36" customFormat="1" ht="15" x14ac:dyDescent="0.2">
      <c r="A76" s="126" t="s">
        <v>303</v>
      </c>
      <c r="B76" s="137" t="s">
        <v>807</v>
      </c>
      <c r="C76" s="127" t="s">
        <v>76</v>
      </c>
      <c r="D76" s="127" t="s">
        <v>93</v>
      </c>
      <c r="E76" s="144">
        <v>200</v>
      </c>
      <c r="F76" s="142">
        <f t="shared" si="9"/>
        <v>500</v>
      </c>
      <c r="G76" s="142">
        <f t="shared" si="9"/>
        <v>550</v>
      </c>
    </row>
    <row r="77" spans="1:7" s="36" customFormat="1" ht="24" x14ac:dyDescent="0.2">
      <c r="A77" s="126" t="s">
        <v>85</v>
      </c>
      <c r="B77" s="137" t="s">
        <v>807</v>
      </c>
      <c r="C77" s="127" t="s">
        <v>76</v>
      </c>
      <c r="D77" s="127" t="s">
        <v>93</v>
      </c>
      <c r="E77" s="144">
        <v>240</v>
      </c>
      <c r="F77" s="142">
        <v>500</v>
      </c>
      <c r="G77" s="142">
        <v>550</v>
      </c>
    </row>
    <row r="78" spans="1:7" s="36" customFormat="1" ht="24" x14ac:dyDescent="0.2">
      <c r="A78" s="117" t="s">
        <v>565</v>
      </c>
      <c r="B78" s="149" t="s">
        <v>566</v>
      </c>
      <c r="C78" s="118"/>
      <c r="D78" s="118"/>
      <c r="E78" s="157"/>
      <c r="F78" s="119">
        <f t="shared" ref="F78:G81" si="10">F79</f>
        <v>1200</v>
      </c>
      <c r="G78" s="119">
        <f t="shared" si="10"/>
        <v>400</v>
      </c>
    </row>
    <row r="79" spans="1:7" s="36" customFormat="1" ht="15" x14ac:dyDescent="0.2">
      <c r="A79" s="65" t="s">
        <v>115</v>
      </c>
      <c r="B79" s="149" t="s">
        <v>566</v>
      </c>
      <c r="C79" s="118" t="s">
        <v>76</v>
      </c>
      <c r="D79" s="118"/>
      <c r="E79" s="157"/>
      <c r="F79" s="141">
        <f t="shared" si="10"/>
        <v>1200</v>
      </c>
      <c r="G79" s="141">
        <f t="shared" si="10"/>
        <v>400</v>
      </c>
    </row>
    <row r="80" spans="1:7" s="36" customFormat="1" ht="15" x14ac:dyDescent="0.2">
      <c r="A80" s="65" t="s">
        <v>430</v>
      </c>
      <c r="B80" s="149" t="s">
        <v>566</v>
      </c>
      <c r="C80" s="118" t="s">
        <v>76</v>
      </c>
      <c r="D80" s="118" t="s">
        <v>93</v>
      </c>
      <c r="E80" s="157"/>
      <c r="F80" s="141">
        <f t="shared" si="10"/>
        <v>1200</v>
      </c>
      <c r="G80" s="141">
        <f t="shared" si="10"/>
        <v>400</v>
      </c>
    </row>
    <row r="81" spans="1:7" s="36" customFormat="1" ht="15" x14ac:dyDescent="0.2">
      <c r="A81" s="126" t="s">
        <v>303</v>
      </c>
      <c r="B81" s="137" t="s">
        <v>566</v>
      </c>
      <c r="C81" s="127" t="s">
        <v>76</v>
      </c>
      <c r="D81" s="127" t="s">
        <v>93</v>
      </c>
      <c r="E81" s="144">
        <v>200</v>
      </c>
      <c r="F81" s="128">
        <f t="shared" si="10"/>
        <v>1200</v>
      </c>
      <c r="G81" s="128">
        <f t="shared" si="10"/>
        <v>400</v>
      </c>
    </row>
    <row r="82" spans="1:7" s="36" customFormat="1" ht="24" x14ac:dyDescent="0.2">
      <c r="A82" s="126" t="s">
        <v>85</v>
      </c>
      <c r="B82" s="137" t="s">
        <v>566</v>
      </c>
      <c r="C82" s="127" t="s">
        <v>76</v>
      </c>
      <c r="D82" s="127" t="s">
        <v>93</v>
      </c>
      <c r="E82" s="144">
        <v>240</v>
      </c>
      <c r="F82" s="128">
        <v>1200</v>
      </c>
      <c r="G82" s="128">
        <v>400</v>
      </c>
    </row>
    <row r="83" spans="1:7" s="36" customFormat="1" ht="42.75" customHeight="1" x14ac:dyDescent="0.2">
      <c r="A83" s="138" t="s">
        <v>584</v>
      </c>
      <c r="B83" s="200" t="s">
        <v>257</v>
      </c>
      <c r="C83" s="139"/>
      <c r="D83" s="139"/>
      <c r="E83" s="139"/>
      <c r="F83" s="201">
        <f t="shared" ref="F83:G87" si="11">F84</f>
        <v>1500</v>
      </c>
      <c r="G83" s="201">
        <f t="shared" si="11"/>
        <v>1500</v>
      </c>
    </row>
    <row r="84" spans="1:7" s="36" customFormat="1" ht="24" x14ac:dyDescent="0.2">
      <c r="A84" s="148" t="s">
        <v>49</v>
      </c>
      <c r="B84" s="149" t="s">
        <v>585</v>
      </c>
      <c r="C84" s="118"/>
      <c r="D84" s="118"/>
      <c r="E84" s="118"/>
      <c r="F84" s="119">
        <f t="shared" si="11"/>
        <v>1500</v>
      </c>
      <c r="G84" s="119">
        <f t="shared" si="11"/>
        <v>1500</v>
      </c>
    </row>
    <row r="85" spans="1:7" s="36" customFormat="1" ht="15" x14ac:dyDescent="0.2">
      <c r="A85" s="70" t="s">
        <v>408</v>
      </c>
      <c r="B85" s="149" t="s">
        <v>585</v>
      </c>
      <c r="C85" s="22" t="s">
        <v>520</v>
      </c>
      <c r="D85" s="22"/>
      <c r="E85" s="22"/>
      <c r="F85" s="39">
        <f t="shared" si="11"/>
        <v>1500</v>
      </c>
      <c r="G85" s="39">
        <f t="shared" si="11"/>
        <v>1500</v>
      </c>
    </row>
    <row r="86" spans="1:7" s="36" customFormat="1" ht="15" x14ac:dyDescent="0.2">
      <c r="A86" s="70" t="s">
        <v>396</v>
      </c>
      <c r="B86" s="149" t="s">
        <v>585</v>
      </c>
      <c r="C86" s="22" t="s">
        <v>520</v>
      </c>
      <c r="D86" s="22" t="s">
        <v>488</v>
      </c>
      <c r="E86" s="22"/>
      <c r="F86" s="39">
        <f t="shared" si="11"/>
        <v>1500</v>
      </c>
      <c r="G86" s="39">
        <f t="shared" si="11"/>
        <v>1500</v>
      </c>
    </row>
    <row r="87" spans="1:7" s="36" customFormat="1" ht="15" x14ac:dyDescent="0.2">
      <c r="A87" s="126" t="s">
        <v>95</v>
      </c>
      <c r="B87" s="137" t="s">
        <v>585</v>
      </c>
      <c r="C87" s="127" t="s">
        <v>520</v>
      </c>
      <c r="D87" s="127" t="s">
        <v>488</v>
      </c>
      <c r="E87" s="127" t="s">
        <v>94</v>
      </c>
      <c r="F87" s="128">
        <f t="shared" si="11"/>
        <v>1500</v>
      </c>
      <c r="G87" s="128">
        <f t="shared" si="11"/>
        <v>1500</v>
      </c>
    </row>
    <row r="88" spans="1:7" s="36" customFormat="1" ht="15" x14ac:dyDescent="0.2">
      <c r="A88" s="126" t="s">
        <v>158</v>
      </c>
      <c r="B88" s="137" t="s">
        <v>585</v>
      </c>
      <c r="C88" s="127" t="s">
        <v>520</v>
      </c>
      <c r="D88" s="127" t="s">
        <v>488</v>
      </c>
      <c r="E88" s="127" t="s">
        <v>523</v>
      </c>
      <c r="F88" s="128">
        <v>1500</v>
      </c>
      <c r="G88" s="128">
        <v>1500</v>
      </c>
    </row>
    <row r="89" spans="1:7" s="36" customFormat="1" ht="27" x14ac:dyDescent="0.2">
      <c r="A89" s="138" t="s">
        <v>598</v>
      </c>
      <c r="B89" s="139" t="s">
        <v>238</v>
      </c>
      <c r="C89" s="139"/>
      <c r="D89" s="139"/>
      <c r="E89" s="139"/>
      <c r="F89" s="201">
        <f>F90+F103+F109+F146</f>
        <v>782371.10000000009</v>
      </c>
      <c r="G89" s="201">
        <f>G90+G103+G109+G146</f>
        <v>389324.79999999999</v>
      </c>
    </row>
    <row r="90" spans="1:7" s="36" customFormat="1" ht="24" x14ac:dyDescent="0.2">
      <c r="A90" s="131" t="s">
        <v>99</v>
      </c>
      <c r="B90" s="132" t="s">
        <v>239</v>
      </c>
      <c r="C90" s="132"/>
      <c r="D90" s="132"/>
      <c r="E90" s="132"/>
      <c r="F90" s="133">
        <f>F91+F96</f>
        <v>5533</v>
      </c>
      <c r="G90" s="133">
        <f>G91+G96</f>
        <v>5533</v>
      </c>
    </row>
    <row r="91" spans="1:7" s="36" customFormat="1" ht="24" x14ac:dyDescent="0.2">
      <c r="A91" s="134" t="s">
        <v>305</v>
      </c>
      <c r="B91" s="118" t="s">
        <v>332</v>
      </c>
      <c r="C91" s="118"/>
      <c r="D91" s="118"/>
      <c r="E91" s="118"/>
      <c r="F91" s="119">
        <f t="shared" ref="F91:G94" si="12">F92</f>
        <v>5270</v>
      </c>
      <c r="G91" s="119">
        <f t="shared" si="12"/>
        <v>5270</v>
      </c>
    </row>
    <row r="92" spans="1:7" s="36" customFormat="1" ht="15" x14ac:dyDescent="0.2">
      <c r="A92" s="67" t="s">
        <v>365</v>
      </c>
      <c r="B92" s="118" t="s">
        <v>332</v>
      </c>
      <c r="C92" s="22" t="s">
        <v>78</v>
      </c>
      <c r="D92" s="22"/>
      <c r="E92" s="22"/>
      <c r="F92" s="39">
        <f t="shared" si="12"/>
        <v>5270</v>
      </c>
      <c r="G92" s="39">
        <f t="shared" si="12"/>
        <v>5270</v>
      </c>
    </row>
    <row r="93" spans="1:7" s="36" customFormat="1" ht="15" x14ac:dyDescent="0.2">
      <c r="A93" s="66" t="s">
        <v>376</v>
      </c>
      <c r="B93" s="118" t="s">
        <v>332</v>
      </c>
      <c r="C93" s="22" t="s">
        <v>78</v>
      </c>
      <c r="D93" s="22" t="s">
        <v>493</v>
      </c>
      <c r="E93" s="22"/>
      <c r="F93" s="39">
        <f t="shared" si="12"/>
        <v>5270</v>
      </c>
      <c r="G93" s="39">
        <f t="shared" si="12"/>
        <v>5270</v>
      </c>
    </row>
    <row r="94" spans="1:7" s="36" customFormat="1" ht="36" x14ac:dyDescent="0.2">
      <c r="A94" s="126" t="s">
        <v>79</v>
      </c>
      <c r="B94" s="127" t="s">
        <v>332</v>
      </c>
      <c r="C94" s="127" t="s">
        <v>78</v>
      </c>
      <c r="D94" s="127" t="s">
        <v>493</v>
      </c>
      <c r="E94" s="127" t="s">
        <v>80</v>
      </c>
      <c r="F94" s="128">
        <f t="shared" si="12"/>
        <v>5270</v>
      </c>
      <c r="G94" s="128">
        <f t="shared" si="12"/>
        <v>5270</v>
      </c>
    </row>
    <row r="95" spans="1:7" s="36" customFormat="1" ht="15" x14ac:dyDescent="0.2">
      <c r="A95" s="126" t="s">
        <v>81</v>
      </c>
      <c r="B95" s="127" t="s">
        <v>332</v>
      </c>
      <c r="C95" s="127" t="s">
        <v>78</v>
      </c>
      <c r="D95" s="127" t="s">
        <v>493</v>
      </c>
      <c r="E95" s="127" t="s">
        <v>82</v>
      </c>
      <c r="F95" s="128">
        <v>5270</v>
      </c>
      <c r="G95" s="128">
        <v>5270</v>
      </c>
    </row>
    <row r="96" spans="1:7" s="36" customFormat="1" ht="15" x14ac:dyDescent="0.2">
      <c r="A96" s="117" t="s">
        <v>83</v>
      </c>
      <c r="B96" s="118" t="s">
        <v>333</v>
      </c>
      <c r="C96" s="118"/>
      <c r="D96" s="118"/>
      <c r="E96" s="118"/>
      <c r="F96" s="119">
        <f>F97</f>
        <v>263</v>
      </c>
      <c r="G96" s="119">
        <f>G97</f>
        <v>263</v>
      </c>
    </row>
    <row r="97" spans="1:7" s="36" customFormat="1" ht="15" x14ac:dyDescent="0.2">
      <c r="A97" s="67" t="s">
        <v>365</v>
      </c>
      <c r="B97" s="118" t="s">
        <v>333</v>
      </c>
      <c r="C97" s="22" t="s">
        <v>78</v>
      </c>
      <c r="D97" s="22"/>
      <c r="E97" s="118"/>
      <c r="F97" s="119">
        <f>F98</f>
        <v>263</v>
      </c>
      <c r="G97" s="119">
        <f>G98</f>
        <v>263</v>
      </c>
    </row>
    <row r="98" spans="1:7" s="36" customFormat="1" ht="15" x14ac:dyDescent="0.2">
      <c r="A98" s="66" t="s">
        <v>376</v>
      </c>
      <c r="B98" s="118" t="s">
        <v>333</v>
      </c>
      <c r="C98" s="22" t="s">
        <v>78</v>
      </c>
      <c r="D98" s="22" t="s">
        <v>493</v>
      </c>
      <c r="E98" s="118"/>
      <c r="F98" s="119">
        <f>F99+F101</f>
        <v>263</v>
      </c>
      <c r="G98" s="119">
        <f>G99+G101</f>
        <v>263</v>
      </c>
    </row>
    <row r="99" spans="1:7" s="36" customFormat="1" ht="24" x14ac:dyDescent="0.2">
      <c r="A99" s="126" t="s">
        <v>604</v>
      </c>
      <c r="B99" s="127" t="s">
        <v>333</v>
      </c>
      <c r="C99" s="127" t="s">
        <v>78</v>
      </c>
      <c r="D99" s="127" t="s">
        <v>493</v>
      </c>
      <c r="E99" s="127" t="s">
        <v>84</v>
      </c>
      <c r="F99" s="128">
        <f>F100</f>
        <v>260</v>
      </c>
      <c r="G99" s="128">
        <f>G100</f>
        <v>260</v>
      </c>
    </row>
    <row r="100" spans="1:7" s="36" customFormat="1" ht="24" x14ac:dyDescent="0.2">
      <c r="A100" s="126" t="s">
        <v>85</v>
      </c>
      <c r="B100" s="127" t="s">
        <v>333</v>
      </c>
      <c r="C100" s="127" t="s">
        <v>78</v>
      </c>
      <c r="D100" s="127" t="s">
        <v>493</v>
      </c>
      <c r="E100" s="127" t="s">
        <v>86</v>
      </c>
      <c r="F100" s="128">
        <v>260</v>
      </c>
      <c r="G100" s="128">
        <v>260</v>
      </c>
    </row>
    <row r="101" spans="1:7" s="36" customFormat="1" ht="15" x14ac:dyDescent="0.2">
      <c r="A101" s="126" t="s">
        <v>87</v>
      </c>
      <c r="B101" s="127" t="s">
        <v>333</v>
      </c>
      <c r="C101" s="127" t="s">
        <v>78</v>
      </c>
      <c r="D101" s="127" t="s">
        <v>493</v>
      </c>
      <c r="E101" s="127" t="s">
        <v>88</v>
      </c>
      <c r="F101" s="128">
        <f>F102</f>
        <v>3</v>
      </c>
      <c r="G101" s="128">
        <f>G102</f>
        <v>3</v>
      </c>
    </row>
    <row r="102" spans="1:7" s="36" customFormat="1" ht="15" x14ac:dyDescent="0.2">
      <c r="A102" s="126" t="s">
        <v>156</v>
      </c>
      <c r="B102" s="127" t="s">
        <v>333</v>
      </c>
      <c r="C102" s="127" t="s">
        <v>78</v>
      </c>
      <c r="D102" s="127" t="s">
        <v>493</v>
      </c>
      <c r="E102" s="127" t="s">
        <v>89</v>
      </c>
      <c r="F102" s="128">
        <v>3</v>
      </c>
      <c r="G102" s="128">
        <v>3</v>
      </c>
    </row>
    <row r="103" spans="1:7" s="36" customFormat="1" ht="15" x14ac:dyDescent="0.2">
      <c r="A103" s="135" t="s">
        <v>334</v>
      </c>
      <c r="B103" s="136" t="s">
        <v>335</v>
      </c>
      <c r="C103" s="132"/>
      <c r="D103" s="132"/>
      <c r="E103" s="132"/>
      <c r="F103" s="133">
        <f t="shared" ref="F103:G107" si="13">F104</f>
        <v>61425</v>
      </c>
      <c r="G103" s="133">
        <f t="shared" si="13"/>
        <v>59850</v>
      </c>
    </row>
    <row r="104" spans="1:7" s="36" customFormat="1" ht="24" x14ac:dyDescent="0.2">
      <c r="A104" s="135" t="s">
        <v>599</v>
      </c>
      <c r="B104" s="136" t="s">
        <v>600</v>
      </c>
      <c r="C104" s="132"/>
      <c r="D104" s="132"/>
      <c r="E104" s="132"/>
      <c r="F104" s="133">
        <f t="shared" si="13"/>
        <v>61425</v>
      </c>
      <c r="G104" s="133">
        <f t="shared" si="13"/>
        <v>59850</v>
      </c>
    </row>
    <row r="105" spans="1:7" s="36" customFormat="1" ht="15" x14ac:dyDescent="0.2">
      <c r="A105" s="67" t="s">
        <v>365</v>
      </c>
      <c r="B105" s="149" t="s">
        <v>600</v>
      </c>
      <c r="C105" s="22" t="s">
        <v>78</v>
      </c>
      <c r="D105" s="22"/>
      <c r="E105" s="132"/>
      <c r="F105" s="119">
        <f t="shared" si="13"/>
        <v>61425</v>
      </c>
      <c r="G105" s="119">
        <f t="shared" si="13"/>
        <v>59850</v>
      </c>
    </row>
    <row r="106" spans="1:7" s="36" customFormat="1" ht="15" x14ac:dyDescent="0.2">
      <c r="A106" s="66" t="s">
        <v>376</v>
      </c>
      <c r="B106" s="149" t="s">
        <v>600</v>
      </c>
      <c r="C106" s="22" t="s">
        <v>78</v>
      </c>
      <c r="D106" s="22" t="s">
        <v>493</v>
      </c>
      <c r="E106" s="132"/>
      <c r="F106" s="119">
        <f t="shared" si="13"/>
        <v>61425</v>
      </c>
      <c r="G106" s="119">
        <f t="shared" si="13"/>
        <v>59850</v>
      </c>
    </row>
    <row r="107" spans="1:7" s="36" customFormat="1" ht="15" x14ac:dyDescent="0.2">
      <c r="A107" s="126" t="s">
        <v>87</v>
      </c>
      <c r="B107" s="137" t="s">
        <v>600</v>
      </c>
      <c r="C107" s="127" t="s">
        <v>78</v>
      </c>
      <c r="D107" s="127" t="s">
        <v>493</v>
      </c>
      <c r="E107" s="127" t="s">
        <v>88</v>
      </c>
      <c r="F107" s="128">
        <f t="shared" si="13"/>
        <v>61425</v>
      </c>
      <c r="G107" s="128">
        <f t="shared" si="13"/>
        <v>59850</v>
      </c>
    </row>
    <row r="108" spans="1:7" s="36" customFormat="1" ht="24" x14ac:dyDescent="0.2">
      <c r="A108" s="126" t="s">
        <v>601</v>
      </c>
      <c r="B108" s="137" t="s">
        <v>600</v>
      </c>
      <c r="C108" s="127" t="s">
        <v>78</v>
      </c>
      <c r="D108" s="127" t="s">
        <v>493</v>
      </c>
      <c r="E108" s="127" t="s">
        <v>433</v>
      </c>
      <c r="F108" s="128">
        <v>61425</v>
      </c>
      <c r="G108" s="128">
        <v>59850</v>
      </c>
    </row>
    <row r="109" spans="1:7" s="36" customFormat="1" ht="27" x14ac:dyDescent="0.2">
      <c r="A109" s="130" t="s">
        <v>598</v>
      </c>
      <c r="B109" s="121" t="s">
        <v>238</v>
      </c>
      <c r="C109" s="121"/>
      <c r="D109" s="121"/>
      <c r="E109" s="121"/>
      <c r="F109" s="122">
        <f>F110</f>
        <v>697378.8</v>
      </c>
      <c r="G109" s="122">
        <f>G110</f>
        <v>305907.5</v>
      </c>
    </row>
    <row r="110" spans="1:7" s="36" customFormat="1" ht="36" x14ac:dyDescent="0.2">
      <c r="A110" s="135" t="s">
        <v>602</v>
      </c>
      <c r="B110" s="136" t="s">
        <v>336</v>
      </c>
      <c r="C110" s="132"/>
      <c r="D110" s="132"/>
      <c r="E110" s="132"/>
      <c r="F110" s="133">
        <f>F111+F116+F121+F126+F131+F136+F141</f>
        <v>697378.8</v>
      </c>
      <c r="G110" s="133">
        <f>G111+G116+G121+G126+G131+G136+G141</f>
        <v>305907.5</v>
      </c>
    </row>
    <row r="111" spans="1:7" s="36" customFormat="1" ht="36" x14ac:dyDescent="0.2">
      <c r="A111" s="117" t="s">
        <v>241</v>
      </c>
      <c r="B111" s="118" t="s">
        <v>603</v>
      </c>
      <c r="C111" s="118"/>
      <c r="D111" s="118"/>
      <c r="E111" s="118"/>
      <c r="F111" s="119">
        <f t="shared" ref="F111:G114" si="14">F112</f>
        <v>20992</v>
      </c>
      <c r="G111" s="119">
        <f t="shared" si="14"/>
        <v>22040</v>
      </c>
    </row>
    <row r="112" spans="1:7" s="36" customFormat="1" ht="15" x14ac:dyDescent="0.2">
      <c r="A112" s="52" t="s">
        <v>365</v>
      </c>
      <c r="B112" s="118" t="s">
        <v>603</v>
      </c>
      <c r="C112" s="22" t="s">
        <v>78</v>
      </c>
      <c r="D112" s="22"/>
      <c r="E112" s="118"/>
      <c r="F112" s="119">
        <f t="shared" si="14"/>
        <v>20992</v>
      </c>
      <c r="G112" s="119">
        <f t="shared" si="14"/>
        <v>22040</v>
      </c>
    </row>
    <row r="113" spans="1:7" s="36" customFormat="1" ht="15" x14ac:dyDescent="0.2">
      <c r="A113" s="52" t="s">
        <v>399</v>
      </c>
      <c r="B113" s="118" t="s">
        <v>603</v>
      </c>
      <c r="C113" s="22" t="s">
        <v>78</v>
      </c>
      <c r="D113" s="22" t="s">
        <v>489</v>
      </c>
      <c r="E113" s="118"/>
      <c r="F113" s="119">
        <f t="shared" si="14"/>
        <v>20992</v>
      </c>
      <c r="G113" s="119">
        <f t="shared" si="14"/>
        <v>22040</v>
      </c>
    </row>
    <row r="114" spans="1:7" s="36" customFormat="1" ht="24" x14ac:dyDescent="0.2">
      <c r="A114" s="126" t="s">
        <v>604</v>
      </c>
      <c r="B114" s="127" t="s">
        <v>603</v>
      </c>
      <c r="C114" s="127" t="s">
        <v>78</v>
      </c>
      <c r="D114" s="127" t="s">
        <v>489</v>
      </c>
      <c r="E114" s="127" t="s">
        <v>84</v>
      </c>
      <c r="F114" s="128">
        <f t="shared" si="14"/>
        <v>20992</v>
      </c>
      <c r="G114" s="128">
        <f t="shared" si="14"/>
        <v>22040</v>
      </c>
    </row>
    <row r="115" spans="1:7" s="36" customFormat="1" ht="24" x14ac:dyDescent="0.2">
      <c r="A115" s="126" t="s">
        <v>85</v>
      </c>
      <c r="B115" s="127" t="s">
        <v>603</v>
      </c>
      <c r="C115" s="127" t="s">
        <v>78</v>
      </c>
      <c r="D115" s="127" t="s">
        <v>489</v>
      </c>
      <c r="E115" s="127" t="s">
        <v>86</v>
      </c>
      <c r="F115" s="128">
        <v>20992</v>
      </c>
      <c r="G115" s="128">
        <v>22040</v>
      </c>
    </row>
    <row r="116" spans="1:7" s="36" customFormat="1" ht="15" x14ac:dyDescent="0.2">
      <c r="A116" s="117" t="s">
        <v>810</v>
      </c>
      <c r="B116" s="118" t="s">
        <v>811</v>
      </c>
      <c r="C116" s="118"/>
      <c r="D116" s="118"/>
      <c r="E116" s="118"/>
      <c r="F116" s="119">
        <f t="shared" ref="F116:G119" si="15">F117</f>
        <v>19500</v>
      </c>
      <c r="G116" s="119">
        <f t="shared" si="15"/>
        <v>19000</v>
      </c>
    </row>
    <row r="117" spans="1:7" s="36" customFormat="1" ht="15" x14ac:dyDescent="0.2">
      <c r="A117" s="52" t="s">
        <v>365</v>
      </c>
      <c r="B117" s="118" t="s">
        <v>811</v>
      </c>
      <c r="C117" s="22" t="s">
        <v>78</v>
      </c>
      <c r="D117" s="22"/>
      <c r="E117" s="118"/>
      <c r="F117" s="119">
        <f t="shared" si="15"/>
        <v>19500</v>
      </c>
      <c r="G117" s="119">
        <f t="shared" si="15"/>
        <v>19000</v>
      </c>
    </row>
    <row r="118" spans="1:7" s="36" customFormat="1" ht="15" x14ac:dyDescent="0.2">
      <c r="A118" s="52" t="s">
        <v>399</v>
      </c>
      <c r="B118" s="118" t="s">
        <v>811</v>
      </c>
      <c r="C118" s="22" t="s">
        <v>78</v>
      </c>
      <c r="D118" s="22" t="s">
        <v>489</v>
      </c>
      <c r="E118" s="118"/>
      <c r="F118" s="119">
        <f t="shared" si="15"/>
        <v>19500</v>
      </c>
      <c r="G118" s="119">
        <f t="shared" si="15"/>
        <v>19000</v>
      </c>
    </row>
    <row r="119" spans="1:7" s="36" customFormat="1" ht="24" x14ac:dyDescent="0.2">
      <c r="A119" s="126" t="s">
        <v>604</v>
      </c>
      <c r="B119" s="127" t="s">
        <v>811</v>
      </c>
      <c r="C119" s="127" t="s">
        <v>78</v>
      </c>
      <c r="D119" s="127" t="s">
        <v>489</v>
      </c>
      <c r="E119" s="127" t="s">
        <v>84</v>
      </c>
      <c r="F119" s="128">
        <f t="shared" si="15"/>
        <v>19500</v>
      </c>
      <c r="G119" s="128">
        <f t="shared" si="15"/>
        <v>19000</v>
      </c>
    </row>
    <row r="120" spans="1:7" s="36" customFormat="1" ht="24" x14ac:dyDescent="0.2">
      <c r="A120" s="126" t="s">
        <v>85</v>
      </c>
      <c r="B120" s="127" t="s">
        <v>811</v>
      </c>
      <c r="C120" s="127" t="s">
        <v>78</v>
      </c>
      <c r="D120" s="127" t="s">
        <v>489</v>
      </c>
      <c r="E120" s="127" t="s">
        <v>86</v>
      </c>
      <c r="F120" s="128">
        <v>19500</v>
      </c>
      <c r="G120" s="128">
        <v>19000</v>
      </c>
    </row>
    <row r="121" spans="1:7" s="36" customFormat="1" ht="15" x14ac:dyDescent="0.2">
      <c r="A121" s="117" t="s">
        <v>812</v>
      </c>
      <c r="B121" s="118" t="s">
        <v>813</v>
      </c>
      <c r="C121" s="118"/>
      <c r="D121" s="118"/>
      <c r="E121" s="118"/>
      <c r="F121" s="119">
        <f t="shared" ref="F121:G124" si="16">F122</f>
        <v>975</v>
      </c>
      <c r="G121" s="119">
        <f t="shared" si="16"/>
        <v>950</v>
      </c>
    </row>
    <row r="122" spans="1:7" s="36" customFormat="1" ht="15" x14ac:dyDescent="0.2">
      <c r="A122" s="52" t="s">
        <v>365</v>
      </c>
      <c r="B122" s="118" t="s">
        <v>813</v>
      </c>
      <c r="C122" s="22" t="s">
        <v>78</v>
      </c>
      <c r="D122" s="22"/>
      <c r="E122" s="118"/>
      <c r="F122" s="119">
        <f t="shared" si="16"/>
        <v>975</v>
      </c>
      <c r="G122" s="119">
        <f t="shared" si="16"/>
        <v>950</v>
      </c>
    </row>
    <row r="123" spans="1:7" s="36" customFormat="1" ht="15" x14ac:dyDescent="0.2">
      <c r="A123" s="52" t="s">
        <v>399</v>
      </c>
      <c r="B123" s="118" t="s">
        <v>813</v>
      </c>
      <c r="C123" s="22" t="s">
        <v>78</v>
      </c>
      <c r="D123" s="22" t="s">
        <v>489</v>
      </c>
      <c r="E123" s="118"/>
      <c r="F123" s="119">
        <f t="shared" si="16"/>
        <v>975</v>
      </c>
      <c r="G123" s="119">
        <f t="shared" si="16"/>
        <v>950</v>
      </c>
    </row>
    <row r="124" spans="1:7" s="36" customFormat="1" ht="24" x14ac:dyDescent="0.2">
      <c r="A124" s="126" t="s">
        <v>604</v>
      </c>
      <c r="B124" s="127" t="s">
        <v>813</v>
      </c>
      <c r="C124" s="127" t="s">
        <v>78</v>
      </c>
      <c r="D124" s="127" t="s">
        <v>489</v>
      </c>
      <c r="E124" s="127" t="s">
        <v>84</v>
      </c>
      <c r="F124" s="128">
        <f t="shared" si="16"/>
        <v>975</v>
      </c>
      <c r="G124" s="128">
        <f t="shared" si="16"/>
        <v>950</v>
      </c>
    </row>
    <row r="125" spans="1:7" s="36" customFormat="1" ht="24" x14ac:dyDescent="0.2">
      <c r="A125" s="126" t="s">
        <v>85</v>
      </c>
      <c r="B125" s="127" t="s">
        <v>813</v>
      </c>
      <c r="C125" s="127" t="s">
        <v>78</v>
      </c>
      <c r="D125" s="127" t="s">
        <v>489</v>
      </c>
      <c r="E125" s="127" t="s">
        <v>86</v>
      </c>
      <c r="F125" s="128">
        <v>975</v>
      </c>
      <c r="G125" s="128">
        <v>950</v>
      </c>
    </row>
    <row r="126" spans="1:7" s="36" customFormat="1" ht="24" x14ac:dyDescent="0.2">
      <c r="A126" s="117" t="s">
        <v>606</v>
      </c>
      <c r="B126" s="118" t="s">
        <v>43</v>
      </c>
      <c r="C126" s="118"/>
      <c r="D126" s="118"/>
      <c r="E126" s="118"/>
      <c r="F126" s="141">
        <f t="shared" ref="F126:G129" si="17">F127</f>
        <v>164322.79999999999</v>
      </c>
      <c r="G126" s="141">
        <f t="shared" si="17"/>
        <v>173734.5</v>
      </c>
    </row>
    <row r="127" spans="1:7" s="36" customFormat="1" ht="15" x14ac:dyDescent="0.2">
      <c r="A127" s="52" t="s">
        <v>365</v>
      </c>
      <c r="B127" s="118" t="s">
        <v>43</v>
      </c>
      <c r="C127" s="22" t="s">
        <v>78</v>
      </c>
      <c r="D127" s="22"/>
      <c r="E127" s="132"/>
      <c r="F127" s="141">
        <f t="shared" si="17"/>
        <v>164322.79999999999</v>
      </c>
      <c r="G127" s="141">
        <f t="shared" si="17"/>
        <v>173734.5</v>
      </c>
    </row>
    <row r="128" spans="1:7" s="36" customFormat="1" ht="15" x14ac:dyDescent="0.2">
      <c r="A128" s="52" t="s">
        <v>399</v>
      </c>
      <c r="B128" s="118" t="s">
        <v>43</v>
      </c>
      <c r="C128" s="22" t="s">
        <v>78</v>
      </c>
      <c r="D128" s="22" t="s">
        <v>489</v>
      </c>
      <c r="E128" s="132"/>
      <c r="F128" s="141">
        <f t="shared" si="17"/>
        <v>164322.79999999999</v>
      </c>
      <c r="G128" s="141">
        <f t="shared" si="17"/>
        <v>173734.5</v>
      </c>
    </row>
    <row r="129" spans="1:7" s="36" customFormat="1" ht="24" x14ac:dyDescent="0.2">
      <c r="A129" s="126" t="s">
        <v>604</v>
      </c>
      <c r="B129" s="127" t="s">
        <v>43</v>
      </c>
      <c r="C129" s="127" t="s">
        <v>78</v>
      </c>
      <c r="D129" s="127" t="s">
        <v>489</v>
      </c>
      <c r="E129" s="127" t="s">
        <v>84</v>
      </c>
      <c r="F129" s="142">
        <f t="shared" si="17"/>
        <v>164322.79999999999</v>
      </c>
      <c r="G129" s="142">
        <f t="shared" si="17"/>
        <v>173734.5</v>
      </c>
    </row>
    <row r="130" spans="1:7" s="36" customFormat="1" ht="24" x14ac:dyDescent="0.2">
      <c r="A130" s="126" t="s">
        <v>85</v>
      </c>
      <c r="B130" s="127" t="s">
        <v>43</v>
      </c>
      <c r="C130" s="127" t="s">
        <v>78</v>
      </c>
      <c r="D130" s="127" t="s">
        <v>489</v>
      </c>
      <c r="E130" s="127" t="s">
        <v>86</v>
      </c>
      <c r="F130" s="142">
        <v>164322.79999999999</v>
      </c>
      <c r="G130" s="142">
        <v>173734.5</v>
      </c>
    </row>
    <row r="131" spans="1:7" s="36" customFormat="1" ht="36" x14ac:dyDescent="0.2">
      <c r="A131" s="117" t="s">
        <v>242</v>
      </c>
      <c r="B131" s="118" t="s">
        <v>44</v>
      </c>
      <c r="C131" s="118"/>
      <c r="D131" s="118"/>
      <c r="E131" s="118"/>
      <c r="F131" s="141">
        <f t="shared" ref="F131:G134" si="18">F132</f>
        <v>10623</v>
      </c>
      <c r="G131" s="141">
        <f t="shared" si="18"/>
        <v>10623</v>
      </c>
    </row>
    <row r="132" spans="1:7" s="36" customFormat="1" ht="15" x14ac:dyDescent="0.2">
      <c r="A132" s="52" t="s">
        <v>365</v>
      </c>
      <c r="B132" s="118" t="s">
        <v>44</v>
      </c>
      <c r="C132" s="22" t="s">
        <v>78</v>
      </c>
      <c r="D132" s="22"/>
      <c r="E132" s="132"/>
      <c r="F132" s="141">
        <f t="shared" si="18"/>
        <v>10623</v>
      </c>
      <c r="G132" s="141">
        <f t="shared" si="18"/>
        <v>10623</v>
      </c>
    </row>
    <row r="133" spans="1:7" s="36" customFormat="1" ht="15" x14ac:dyDescent="0.2">
      <c r="A133" s="52" t="s">
        <v>399</v>
      </c>
      <c r="B133" s="118" t="s">
        <v>44</v>
      </c>
      <c r="C133" s="22" t="s">
        <v>78</v>
      </c>
      <c r="D133" s="22" t="s">
        <v>489</v>
      </c>
      <c r="E133" s="132"/>
      <c r="F133" s="141">
        <f t="shared" si="18"/>
        <v>10623</v>
      </c>
      <c r="G133" s="141">
        <f t="shared" si="18"/>
        <v>10623</v>
      </c>
    </row>
    <row r="134" spans="1:7" s="36" customFormat="1" ht="24" x14ac:dyDescent="0.2">
      <c r="A134" s="126" t="s">
        <v>604</v>
      </c>
      <c r="B134" s="127" t="s">
        <v>44</v>
      </c>
      <c r="C134" s="127" t="s">
        <v>78</v>
      </c>
      <c r="D134" s="127" t="s">
        <v>489</v>
      </c>
      <c r="E134" s="127" t="s">
        <v>84</v>
      </c>
      <c r="F134" s="142">
        <f t="shared" si="18"/>
        <v>10623</v>
      </c>
      <c r="G134" s="142">
        <f t="shared" si="18"/>
        <v>10623</v>
      </c>
    </row>
    <row r="135" spans="1:7" s="36" customFormat="1" ht="24" x14ac:dyDescent="0.2">
      <c r="A135" s="126" t="s">
        <v>85</v>
      </c>
      <c r="B135" s="127" t="s">
        <v>44</v>
      </c>
      <c r="C135" s="127" t="s">
        <v>78</v>
      </c>
      <c r="D135" s="127" t="s">
        <v>489</v>
      </c>
      <c r="E135" s="127" t="s">
        <v>86</v>
      </c>
      <c r="F135" s="142">
        <v>10623</v>
      </c>
      <c r="G135" s="142">
        <v>10623</v>
      </c>
    </row>
    <row r="136" spans="1:7" s="36" customFormat="1" ht="48" x14ac:dyDescent="0.2">
      <c r="A136" s="117" t="s">
        <v>722</v>
      </c>
      <c r="B136" s="118" t="s">
        <v>595</v>
      </c>
      <c r="C136" s="118"/>
      <c r="D136" s="118"/>
      <c r="E136" s="118"/>
      <c r="F136" s="141">
        <f t="shared" ref="F136:G139" si="19">F137</f>
        <v>400000</v>
      </c>
      <c r="G136" s="141">
        <f t="shared" si="19"/>
        <v>0</v>
      </c>
    </row>
    <row r="137" spans="1:7" s="36" customFormat="1" ht="15" x14ac:dyDescent="0.2">
      <c r="A137" s="52" t="s">
        <v>365</v>
      </c>
      <c r="B137" s="118" t="s">
        <v>595</v>
      </c>
      <c r="C137" s="22" t="s">
        <v>78</v>
      </c>
      <c r="D137" s="22"/>
      <c r="E137" s="118"/>
      <c r="F137" s="141">
        <f t="shared" si="19"/>
        <v>400000</v>
      </c>
      <c r="G137" s="141">
        <f t="shared" si="19"/>
        <v>0</v>
      </c>
    </row>
    <row r="138" spans="1:7" s="36" customFormat="1" ht="15" x14ac:dyDescent="0.2">
      <c r="A138" s="52" t="s">
        <v>399</v>
      </c>
      <c r="B138" s="118" t="s">
        <v>595</v>
      </c>
      <c r="C138" s="22" t="s">
        <v>78</v>
      </c>
      <c r="D138" s="22" t="s">
        <v>489</v>
      </c>
      <c r="E138" s="118"/>
      <c r="F138" s="141">
        <f t="shared" si="19"/>
        <v>400000</v>
      </c>
      <c r="G138" s="141">
        <f t="shared" si="19"/>
        <v>0</v>
      </c>
    </row>
    <row r="139" spans="1:7" s="36" customFormat="1" ht="24" x14ac:dyDescent="0.2">
      <c r="A139" s="126" t="s">
        <v>604</v>
      </c>
      <c r="B139" s="127" t="s">
        <v>595</v>
      </c>
      <c r="C139" s="127" t="s">
        <v>78</v>
      </c>
      <c r="D139" s="127" t="s">
        <v>489</v>
      </c>
      <c r="E139" s="127" t="s">
        <v>84</v>
      </c>
      <c r="F139" s="142">
        <f t="shared" si="19"/>
        <v>400000</v>
      </c>
      <c r="G139" s="142">
        <f t="shared" si="19"/>
        <v>0</v>
      </c>
    </row>
    <row r="140" spans="1:7" s="36" customFormat="1" ht="24" x14ac:dyDescent="0.2">
      <c r="A140" s="126" t="s">
        <v>85</v>
      </c>
      <c r="B140" s="127" t="s">
        <v>595</v>
      </c>
      <c r="C140" s="127" t="s">
        <v>78</v>
      </c>
      <c r="D140" s="127" t="s">
        <v>489</v>
      </c>
      <c r="E140" s="127" t="s">
        <v>86</v>
      </c>
      <c r="F140" s="142">
        <v>400000</v>
      </c>
      <c r="G140" s="142">
        <v>0</v>
      </c>
    </row>
    <row r="141" spans="1:7" s="36" customFormat="1" ht="24" x14ac:dyDescent="0.2">
      <c r="A141" s="117" t="s">
        <v>596</v>
      </c>
      <c r="B141" s="118" t="s">
        <v>597</v>
      </c>
      <c r="C141" s="118"/>
      <c r="D141" s="118"/>
      <c r="E141" s="118"/>
      <c r="F141" s="141">
        <f t="shared" ref="F141:G144" si="20">F142</f>
        <v>80966</v>
      </c>
      <c r="G141" s="141">
        <f t="shared" si="20"/>
        <v>79560</v>
      </c>
    </row>
    <row r="142" spans="1:7" s="36" customFormat="1" ht="15" x14ac:dyDescent="0.2">
      <c r="A142" s="52" t="s">
        <v>365</v>
      </c>
      <c r="B142" s="22" t="s">
        <v>597</v>
      </c>
      <c r="C142" s="22" t="s">
        <v>78</v>
      </c>
      <c r="D142" s="22"/>
      <c r="E142" s="118"/>
      <c r="F142" s="141">
        <f t="shared" si="20"/>
        <v>80966</v>
      </c>
      <c r="G142" s="141">
        <f t="shared" si="20"/>
        <v>79560</v>
      </c>
    </row>
    <row r="143" spans="1:7" s="36" customFormat="1" ht="15" x14ac:dyDescent="0.2">
      <c r="A143" s="52" t="s">
        <v>399</v>
      </c>
      <c r="B143" s="22" t="s">
        <v>597</v>
      </c>
      <c r="C143" s="22" t="s">
        <v>78</v>
      </c>
      <c r="D143" s="22" t="s">
        <v>489</v>
      </c>
      <c r="E143" s="118"/>
      <c r="F143" s="141">
        <f t="shared" si="20"/>
        <v>80966</v>
      </c>
      <c r="G143" s="141">
        <f t="shared" si="20"/>
        <v>79560</v>
      </c>
    </row>
    <row r="144" spans="1:7" s="36" customFormat="1" ht="24" x14ac:dyDescent="0.2">
      <c r="A144" s="126" t="s">
        <v>604</v>
      </c>
      <c r="B144" s="127" t="s">
        <v>597</v>
      </c>
      <c r="C144" s="127" t="s">
        <v>78</v>
      </c>
      <c r="D144" s="127" t="s">
        <v>489</v>
      </c>
      <c r="E144" s="127" t="s">
        <v>84</v>
      </c>
      <c r="F144" s="142">
        <f t="shared" si="20"/>
        <v>80966</v>
      </c>
      <c r="G144" s="142">
        <f t="shared" si="20"/>
        <v>79560</v>
      </c>
    </row>
    <row r="145" spans="1:7" s="36" customFormat="1" ht="24" x14ac:dyDescent="0.2">
      <c r="A145" s="126" t="s">
        <v>85</v>
      </c>
      <c r="B145" s="127" t="s">
        <v>597</v>
      </c>
      <c r="C145" s="127" t="s">
        <v>78</v>
      </c>
      <c r="D145" s="127" t="s">
        <v>489</v>
      </c>
      <c r="E145" s="127" t="s">
        <v>86</v>
      </c>
      <c r="F145" s="142">
        <v>80966</v>
      </c>
      <c r="G145" s="142">
        <v>79560</v>
      </c>
    </row>
    <row r="146" spans="1:7" s="36" customFormat="1" ht="24" x14ac:dyDescent="0.2">
      <c r="A146" s="131" t="s">
        <v>459</v>
      </c>
      <c r="B146" s="132" t="s">
        <v>331</v>
      </c>
      <c r="C146" s="132"/>
      <c r="D146" s="132"/>
      <c r="E146" s="132"/>
      <c r="F146" s="133">
        <f>F147+F157</f>
        <v>18034.3</v>
      </c>
      <c r="G146" s="133">
        <f>G147+G157</f>
        <v>18034.3</v>
      </c>
    </row>
    <row r="147" spans="1:7" s="36" customFormat="1" ht="15" x14ac:dyDescent="0.2">
      <c r="A147" s="166" t="s">
        <v>337</v>
      </c>
      <c r="B147" s="167" t="s">
        <v>607</v>
      </c>
      <c r="C147" s="146"/>
      <c r="D147" s="146"/>
      <c r="E147" s="146"/>
      <c r="F147" s="151">
        <f t="shared" ref="F147:G149" si="21">F148</f>
        <v>4350</v>
      </c>
      <c r="G147" s="151">
        <f t="shared" si="21"/>
        <v>4350</v>
      </c>
    </row>
    <row r="148" spans="1:7" s="36" customFormat="1" ht="15" x14ac:dyDescent="0.2">
      <c r="A148" s="52" t="s">
        <v>365</v>
      </c>
      <c r="B148" s="149" t="s">
        <v>607</v>
      </c>
      <c r="C148" s="22" t="s">
        <v>78</v>
      </c>
      <c r="D148" s="22"/>
      <c r="E148" s="146"/>
      <c r="F148" s="119">
        <f t="shared" si="21"/>
        <v>4350</v>
      </c>
      <c r="G148" s="119">
        <f t="shared" si="21"/>
        <v>4350</v>
      </c>
    </row>
    <row r="149" spans="1:7" s="36" customFormat="1" ht="15" x14ac:dyDescent="0.2">
      <c r="A149" s="52" t="s">
        <v>399</v>
      </c>
      <c r="B149" s="149" t="s">
        <v>607</v>
      </c>
      <c r="C149" s="22" t="s">
        <v>78</v>
      </c>
      <c r="D149" s="22" t="s">
        <v>489</v>
      </c>
      <c r="E149" s="146"/>
      <c r="F149" s="119">
        <f t="shared" si="21"/>
        <v>4350</v>
      </c>
      <c r="G149" s="119">
        <f t="shared" si="21"/>
        <v>4350</v>
      </c>
    </row>
    <row r="150" spans="1:7" s="36" customFormat="1" ht="24" x14ac:dyDescent="0.2">
      <c r="A150" s="117" t="s">
        <v>490</v>
      </c>
      <c r="B150" s="118" t="s">
        <v>607</v>
      </c>
      <c r="C150" s="118" t="s">
        <v>78</v>
      </c>
      <c r="D150" s="118" t="s">
        <v>489</v>
      </c>
      <c r="E150" s="118"/>
      <c r="F150" s="119">
        <f>F151+F153+F155</f>
        <v>4350</v>
      </c>
      <c r="G150" s="119">
        <f>G151+G153+G155</f>
        <v>4350</v>
      </c>
    </row>
    <row r="151" spans="1:7" s="36" customFormat="1" ht="36" x14ac:dyDescent="0.2">
      <c r="A151" s="126" t="s">
        <v>79</v>
      </c>
      <c r="B151" s="127" t="s">
        <v>607</v>
      </c>
      <c r="C151" s="127" t="s">
        <v>78</v>
      </c>
      <c r="D151" s="127" t="s">
        <v>489</v>
      </c>
      <c r="E151" s="127" t="s">
        <v>80</v>
      </c>
      <c r="F151" s="128">
        <f>F152</f>
        <v>3890</v>
      </c>
      <c r="G151" s="128">
        <f>G152</f>
        <v>3890</v>
      </c>
    </row>
    <row r="152" spans="1:7" s="36" customFormat="1" ht="15" x14ac:dyDescent="0.2">
      <c r="A152" s="126" t="s">
        <v>491</v>
      </c>
      <c r="B152" s="127" t="s">
        <v>607</v>
      </c>
      <c r="C152" s="127" t="s">
        <v>78</v>
      </c>
      <c r="D152" s="127" t="s">
        <v>489</v>
      </c>
      <c r="E152" s="127" t="s">
        <v>492</v>
      </c>
      <c r="F152" s="128">
        <v>3890</v>
      </c>
      <c r="G152" s="128">
        <v>3890</v>
      </c>
    </row>
    <row r="153" spans="1:7" s="36" customFormat="1" ht="24" x14ac:dyDescent="0.2">
      <c r="A153" s="126" t="s">
        <v>604</v>
      </c>
      <c r="B153" s="127" t="s">
        <v>607</v>
      </c>
      <c r="C153" s="127" t="s">
        <v>78</v>
      </c>
      <c r="D153" s="127" t="s">
        <v>489</v>
      </c>
      <c r="E153" s="127" t="s">
        <v>84</v>
      </c>
      <c r="F153" s="128">
        <f>F154</f>
        <v>294.7</v>
      </c>
      <c r="G153" s="128">
        <f>G154</f>
        <v>294.7</v>
      </c>
    </row>
    <row r="154" spans="1:7" s="36" customFormat="1" ht="24" x14ac:dyDescent="0.2">
      <c r="A154" s="126" t="s">
        <v>85</v>
      </c>
      <c r="B154" s="127" t="s">
        <v>607</v>
      </c>
      <c r="C154" s="127" t="s">
        <v>78</v>
      </c>
      <c r="D154" s="127" t="s">
        <v>489</v>
      </c>
      <c r="E154" s="127" t="s">
        <v>86</v>
      </c>
      <c r="F154" s="128">
        <v>294.7</v>
      </c>
      <c r="G154" s="128">
        <v>294.7</v>
      </c>
    </row>
    <row r="155" spans="1:7" s="36" customFormat="1" ht="15" x14ac:dyDescent="0.2">
      <c r="A155" s="126" t="s">
        <v>87</v>
      </c>
      <c r="B155" s="127" t="s">
        <v>607</v>
      </c>
      <c r="C155" s="127" t="s">
        <v>78</v>
      </c>
      <c r="D155" s="127" t="s">
        <v>489</v>
      </c>
      <c r="E155" s="127" t="s">
        <v>88</v>
      </c>
      <c r="F155" s="128">
        <f>F156</f>
        <v>165.3</v>
      </c>
      <c r="G155" s="128">
        <f>G156</f>
        <v>165.3</v>
      </c>
    </row>
    <row r="156" spans="1:7" s="36" customFormat="1" ht="15" x14ac:dyDescent="0.2">
      <c r="A156" s="126" t="s">
        <v>156</v>
      </c>
      <c r="B156" s="127" t="s">
        <v>607</v>
      </c>
      <c r="C156" s="127" t="s">
        <v>78</v>
      </c>
      <c r="D156" s="127" t="s">
        <v>489</v>
      </c>
      <c r="E156" s="127" t="s">
        <v>89</v>
      </c>
      <c r="F156" s="128">
        <v>165.3</v>
      </c>
      <c r="G156" s="128">
        <v>165.3</v>
      </c>
    </row>
    <row r="157" spans="1:7" s="36" customFormat="1" ht="15" x14ac:dyDescent="0.2">
      <c r="A157" s="135" t="s">
        <v>338</v>
      </c>
      <c r="B157" s="136" t="s">
        <v>608</v>
      </c>
      <c r="C157" s="132"/>
      <c r="D157" s="132"/>
      <c r="E157" s="132"/>
      <c r="F157" s="133">
        <f t="shared" ref="F157:G160" si="22">F158</f>
        <v>13684.3</v>
      </c>
      <c r="G157" s="133">
        <f t="shared" si="22"/>
        <v>13684.3</v>
      </c>
    </row>
    <row r="158" spans="1:7" s="36" customFormat="1" ht="15" x14ac:dyDescent="0.2">
      <c r="A158" s="52" t="s">
        <v>365</v>
      </c>
      <c r="B158" s="22" t="s">
        <v>608</v>
      </c>
      <c r="C158" s="22" t="s">
        <v>78</v>
      </c>
      <c r="D158" s="22"/>
      <c r="E158" s="132"/>
      <c r="F158" s="119">
        <f t="shared" si="22"/>
        <v>13684.3</v>
      </c>
      <c r="G158" s="119">
        <f t="shared" si="22"/>
        <v>13684.3</v>
      </c>
    </row>
    <row r="159" spans="1:7" s="36" customFormat="1" ht="15" x14ac:dyDescent="0.2">
      <c r="A159" s="52" t="s">
        <v>399</v>
      </c>
      <c r="B159" s="22" t="s">
        <v>608</v>
      </c>
      <c r="C159" s="22" t="s">
        <v>78</v>
      </c>
      <c r="D159" s="22" t="s">
        <v>489</v>
      </c>
      <c r="E159" s="132"/>
      <c r="F159" s="119">
        <f t="shared" si="22"/>
        <v>13684.3</v>
      </c>
      <c r="G159" s="119">
        <f t="shared" si="22"/>
        <v>13684.3</v>
      </c>
    </row>
    <row r="160" spans="1:7" s="36" customFormat="1" ht="24" x14ac:dyDescent="0.2">
      <c r="A160" s="126" t="s">
        <v>104</v>
      </c>
      <c r="B160" s="127" t="s">
        <v>608</v>
      </c>
      <c r="C160" s="127" t="s">
        <v>78</v>
      </c>
      <c r="D160" s="127" t="s">
        <v>489</v>
      </c>
      <c r="E160" s="127" t="s">
        <v>410</v>
      </c>
      <c r="F160" s="128">
        <f t="shared" si="22"/>
        <v>13684.3</v>
      </c>
      <c r="G160" s="128">
        <f t="shared" si="22"/>
        <v>13684.3</v>
      </c>
    </row>
    <row r="161" spans="1:7" s="36" customFormat="1" ht="15" x14ac:dyDescent="0.2">
      <c r="A161" s="126" t="s">
        <v>105</v>
      </c>
      <c r="B161" s="127" t="s">
        <v>608</v>
      </c>
      <c r="C161" s="127" t="s">
        <v>78</v>
      </c>
      <c r="D161" s="127" t="s">
        <v>489</v>
      </c>
      <c r="E161" s="127" t="s">
        <v>428</v>
      </c>
      <c r="F161" s="128">
        <v>13684.3</v>
      </c>
      <c r="G161" s="128">
        <v>13684.3</v>
      </c>
    </row>
    <row r="162" spans="1:7" s="36" customFormat="1" ht="27" x14ac:dyDescent="0.2">
      <c r="A162" s="138" t="s">
        <v>627</v>
      </c>
      <c r="B162" s="200" t="s">
        <v>256</v>
      </c>
      <c r="C162" s="139"/>
      <c r="D162" s="139"/>
      <c r="E162" s="139"/>
      <c r="F162" s="201">
        <f>F163+F168+F173+F178+F183+F188+F193+F198+F203+F212+F217+F222+F236+F241</f>
        <v>289523.86700000003</v>
      </c>
      <c r="G162" s="201">
        <f>G163+G168+G173+G178+G183+G188+G193+G198+G203+G212+G217+G222+G236+G241</f>
        <v>288481.28899999999</v>
      </c>
    </row>
    <row r="163" spans="1:7" s="36" customFormat="1" ht="15" x14ac:dyDescent="0.2">
      <c r="A163" s="148" t="s">
        <v>629</v>
      </c>
      <c r="B163" s="118" t="s">
        <v>630</v>
      </c>
      <c r="C163" s="118"/>
      <c r="D163" s="118"/>
      <c r="E163" s="118"/>
      <c r="F163" s="119">
        <f t="shared" ref="F163:G166" si="23">F164</f>
        <v>10224.5</v>
      </c>
      <c r="G163" s="119">
        <f t="shared" si="23"/>
        <v>10449</v>
      </c>
    </row>
    <row r="164" spans="1:7" s="36" customFormat="1" ht="15" x14ac:dyDescent="0.2">
      <c r="A164" s="70" t="s">
        <v>377</v>
      </c>
      <c r="B164" s="118" t="s">
        <v>630</v>
      </c>
      <c r="C164" s="22" t="s">
        <v>435</v>
      </c>
      <c r="D164" s="22"/>
      <c r="E164" s="22"/>
      <c r="F164" s="39">
        <f t="shared" si="23"/>
        <v>10224.5</v>
      </c>
      <c r="G164" s="39">
        <f t="shared" si="23"/>
        <v>10449</v>
      </c>
    </row>
    <row r="165" spans="1:7" s="36" customFormat="1" ht="15" x14ac:dyDescent="0.2">
      <c r="A165" s="70" t="s">
        <v>381</v>
      </c>
      <c r="B165" s="118" t="s">
        <v>630</v>
      </c>
      <c r="C165" s="22" t="s">
        <v>435</v>
      </c>
      <c r="D165" s="22" t="s">
        <v>488</v>
      </c>
      <c r="E165" s="22"/>
      <c r="F165" s="39">
        <f t="shared" si="23"/>
        <v>10224.5</v>
      </c>
      <c r="G165" s="39">
        <f t="shared" si="23"/>
        <v>10449</v>
      </c>
    </row>
    <row r="166" spans="1:7" s="36" customFormat="1" ht="15" x14ac:dyDescent="0.2">
      <c r="A166" s="126" t="s">
        <v>303</v>
      </c>
      <c r="B166" s="127" t="s">
        <v>630</v>
      </c>
      <c r="C166" s="127" t="s">
        <v>435</v>
      </c>
      <c r="D166" s="127" t="s">
        <v>488</v>
      </c>
      <c r="E166" s="127" t="s">
        <v>84</v>
      </c>
      <c r="F166" s="119">
        <f t="shared" si="23"/>
        <v>10224.5</v>
      </c>
      <c r="G166" s="119">
        <f t="shared" si="23"/>
        <v>10449</v>
      </c>
    </row>
    <row r="167" spans="1:7" s="36" customFormat="1" ht="24" x14ac:dyDescent="0.2">
      <c r="A167" s="126" t="s">
        <v>85</v>
      </c>
      <c r="B167" s="127" t="s">
        <v>630</v>
      </c>
      <c r="C167" s="127" t="s">
        <v>435</v>
      </c>
      <c r="D167" s="127" t="s">
        <v>488</v>
      </c>
      <c r="E167" s="127" t="s">
        <v>86</v>
      </c>
      <c r="F167" s="128">
        <f>10225-0.5</f>
        <v>10224.5</v>
      </c>
      <c r="G167" s="128">
        <f>10450-1</f>
        <v>10449</v>
      </c>
    </row>
    <row r="168" spans="1:7" s="36" customFormat="1" ht="15" x14ac:dyDescent="0.2">
      <c r="A168" s="117" t="s">
        <v>631</v>
      </c>
      <c r="B168" s="118" t="s">
        <v>632</v>
      </c>
      <c r="C168" s="118"/>
      <c r="D168" s="118"/>
      <c r="E168" s="118"/>
      <c r="F168" s="119">
        <f t="shared" ref="F168:G171" si="24">F169</f>
        <v>1950</v>
      </c>
      <c r="G168" s="119">
        <f t="shared" si="24"/>
        <v>1900</v>
      </c>
    </row>
    <row r="169" spans="1:7" s="36" customFormat="1" ht="15" x14ac:dyDescent="0.2">
      <c r="A169" s="70" t="s">
        <v>377</v>
      </c>
      <c r="B169" s="118" t="s">
        <v>632</v>
      </c>
      <c r="C169" s="22" t="s">
        <v>435</v>
      </c>
      <c r="D169" s="22"/>
      <c r="E169" s="22"/>
      <c r="F169" s="39">
        <f t="shared" si="24"/>
        <v>1950</v>
      </c>
      <c r="G169" s="39">
        <f t="shared" si="24"/>
        <v>1900</v>
      </c>
    </row>
    <row r="170" spans="1:7" s="36" customFormat="1" ht="15" x14ac:dyDescent="0.2">
      <c r="A170" s="70" t="s">
        <v>381</v>
      </c>
      <c r="B170" s="118" t="s">
        <v>632</v>
      </c>
      <c r="C170" s="22" t="s">
        <v>435</v>
      </c>
      <c r="D170" s="22" t="s">
        <v>488</v>
      </c>
      <c r="E170" s="22"/>
      <c r="F170" s="39">
        <f t="shared" si="24"/>
        <v>1950</v>
      </c>
      <c r="G170" s="39">
        <f t="shared" si="24"/>
        <v>1900</v>
      </c>
    </row>
    <row r="171" spans="1:7" s="36" customFormat="1" ht="15" x14ac:dyDescent="0.2">
      <c r="A171" s="126" t="s">
        <v>303</v>
      </c>
      <c r="B171" s="127" t="s">
        <v>632</v>
      </c>
      <c r="C171" s="127" t="s">
        <v>435</v>
      </c>
      <c r="D171" s="127" t="s">
        <v>488</v>
      </c>
      <c r="E171" s="127" t="s">
        <v>84</v>
      </c>
      <c r="F171" s="128">
        <f t="shared" si="24"/>
        <v>1950</v>
      </c>
      <c r="G171" s="128">
        <f t="shared" si="24"/>
        <v>1900</v>
      </c>
    </row>
    <row r="172" spans="1:7" s="36" customFormat="1" ht="24" x14ac:dyDescent="0.2">
      <c r="A172" s="126" t="s">
        <v>85</v>
      </c>
      <c r="B172" s="127" t="s">
        <v>632</v>
      </c>
      <c r="C172" s="127" t="s">
        <v>435</v>
      </c>
      <c r="D172" s="127" t="s">
        <v>488</v>
      </c>
      <c r="E172" s="127" t="s">
        <v>86</v>
      </c>
      <c r="F172" s="128">
        <v>1950</v>
      </c>
      <c r="G172" s="128">
        <v>1900</v>
      </c>
    </row>
    <row r="173" spans="1:7" s="36" customFormat="1" ht="15" x14ac:dyDescent="0.2">
      <c r="A173" s="117" t="s">
        <v>633</v>
      </c>
      <c r="B173" s="118" t="s">
        <v>634</v>
      </c>
      <c r="C173" s="118"/>
      <c r="D173" s="118"/>
      <c r="E173" s="118"/>
      <c r="F173" s="119">
        <f t="shared" ref="F173:G176" si="25">F174</f>
        <v>975</v>
      </c>
      <c r="G173" s="119">
        <f t="shared" si="25"/>
        <v>950</v>
      </c>
    </row>
    <row r="174" spans="1:7" s="36" customFormat="1" ht="15" x14ac:dyDescent="0.2">
      <c r="A174" s="70" t="s">
        <v>377</v>
      </c>
      <c r="B174" s="118" t="s">
        <v>634</v>
      </c>
      <c r="C174" s="22" t="s">
        <v>435</v>
      </c>
      <c r="D174" s="22"/>
      <c r="E174" s="22"/>
      <c r="F174" s="39">
        <f t="shared" si="25"/>
        <v>975</v>
      </c>
      <c r="G174" s="39">
        <f t="shared" si="25"/>
        <v>950</v>
      </c>
    </row>
    <row r="175" spans="1:7" s="36" customFormat="1" ht="15" x14ac:dyDescent="0.2">
      <c r="A175" s="70" t="s">
        <v>381</v>
      </c>
      <c r="B175" s="118" t="s">
        <v>634</v>
      </c>
      <c r="C175" s="22" t="s">
        <v>435</v>
      </c>
      <c r="D175" s="22" t="s">
        <v>488</v>
      </c>
      <c r="E175" s="22"/>
      <c r="F175" s="39">
        <f t="shared" si="25"/>
        <v>975</v>
      </c>
      <c r="G175" s="39">
        <f t="shared" si="25"/>
        <v>950</v>
      </c>
    </row>
    <row r="176" spans="1:7" s="36" customFormat="1" ht="15" x14ac:dyDescent="0.2">
      <c r="A176" s="126" t="s">
        <v>303</v>
      </c>
      <c r="B176" s="127" t="s">
        <v>634</v>
      </c>
      <c r="C176" s="127" t="s">
        <v>435</v>
      </c>
      <c r="D176" s="127" t="s">
        <v>488</v>
      </c>
      <c r="E176" s="127" t="s">
        <v>84</v>
      </c>
      <c r="F176" s="128">
        <f t="shared" si="25"/>
        <v>975</v>
      </c>
      <c r="G176" s="128">
        <f t="shared" si="25"/>
        <v>950</v>
      </c>
    </row>
    <row r="177" spans="1:7" s="36" customFormat="1" ht="24" x14ac:dyDescent="0.2">
      <c r="A177" s="126" t="s">
        <v>85</v>
      </c>
      <c r="B177" s="127" t="s">
        <v>634</v>
      </c>
      <c r="C177" s="127" t="s">
        <v>435</v>
      </c>
      <c r="D177" s="127" t="s">
        <v>488</v>
      </c>
      <c r="E177" s="127" t="s">
        <v>86</v>
      </c>
      <c r="F177" s="128">
        <v>975</v>
      </c>
      <c r="G177" s="128">
        <v>950</v>
      </c>
    </row>
    <row r="178" spans="1:7" s="36" customFormat="1" ht="15" x14ac:dyDescent="0.2">
      <c r="A178" s="148" t="s">
        <v>351</v>
      </c>
      <c r="B178" s="118" t="s">
        <v>635</v>
      </c>
      <c r="C178" s="118"/>
      <c r="D178" s="118"/>
      <c r="E178" s="118"/>
      <c r="F178" s="119">
        <f t="shared" ref="F178:G181" si="26">F179</f>
        <v>1950</v>
      </c>
      <c r="G178" s="119">
        <f t="shared" si="26"/>
        <v>1900</v>
      </c>
    </row>
    <row r="179" spans="1:7" s="36" customFormat="1" ht="15" x14ac:dyDescent="0.2">
      <c r="A179" s="70" t="s">
        <v>377</v>
      </c>
      <c r="B179" s="118" t="s">
        <v>635</v>
      </c>
      <c r="C179" s="22" t="s">
        <v>435</v>
      </c>
      <c r="D179" s="22"/>
      <c r="E179" s="22"/>
      <c r="F179" s="39">
        <f t="shared" si="26"/>
        <v>1950</v>
      </c>
      <c r="G179" s="39">
        <f t="shared" si="26"/>
        <v>1900</v>
      </c>
    </row>
    <row r="180" spans="1:7" s="36" customFormat="1" ht="15" x14ac:dyDescent="0.2">
      <c r="A180" s="70" t="s">
        <v>381</v>
      </c>
      <c r="B180" s="118" t="s">
        <v>635</v>
      </c>
      <c r="C180" s="22" t="s">
        <v>435</v>
      </c>
      <c r="D180" s="22" t="s">
        <v>488</v>
      </c>
      <c r="E180" s="22"/>
      <c r="F180" s="39">
        <f t="shared" si="26"/>
        <v>1950</v>
      </c>
      <c r="G180" s="39">
        <f t="shared" si="26"/>
        <v>1900</v>
      </c>
    </row>
    <row r="181" spans="1:7" s="36" customFormat="1" ht="15" x14ac:dyDescent="0.2">
      <c r="A181" s="126" t="s">
        <v>303</v>
      </c>
      <c r="B181" s="127" t="s">
        <v>635</v>
      </c>
      <c r="C181" s="127" t="s">
        <v>435</v>
      </c>
      <c r="D181" s="127" t="s">
        <v>488</v>
      </c>
      <c r="E181" s="127" t="s">
        <v>84</v>
      </c>
      <c r="F181" s="128">
        <f t="shared" si="26"/>
        <v>1950</v>
      </c>
      <c r="G181" s="128">
        <f t="shared" si="26"/>
        <v>1900</v>
      </c>
    </row>
    <row r="182" spans="1:7" s="36" customFormat="1" ht="24" x14ac:dyDescent="0.2">
      <c r="A182" s="126" t="s">
        <v>85</v>
      </c>
      <c r="B182" s="127" t="s">
        <v>635</v>
      </c>
      <c r="C182" s="127" t="s">
        <v>435</v>
      </c>
      <c r="D182" s="127" t="s">
        <v>488</v>
      </c>
      <c r="E182" s="127" t="s">
        <v>86</v>
      </c>
      <c r="F182" s="128">
        <v>1950</v>
      </c>
      <c r="G182" s="128">
        <v>1900</v>
      </c>
    </row>
    <row r="183" spans="1:7" s="36" customFormat="1" ht="15" x14ac:dyDescent="0.2">
      <c r="A183" s="117" t="s">
        <v>352</v>
      </c>
      <c r="B183" s="118" t="s">
        <v>636</v>
      </c>
      <c r="C183" s="118"/>
      <c r="D183" s="118"/>
      <c r="E183" s="118"/>
      <c r="F183" s="119">
        <f t="shared" ref="F183:G186" si="27">F184</f>
        <v>1950</v>
      </c>
      <c r="G183" s="119">
        <f t="shared" si="27"/>
        <v>1900</v>
      </c>
    </row>
    <row r="184" spans="1:7" s="36" customFormat="1" ht="15" x14ac:dyDescent="0.2">
      <c r="A184" s="70" t="s">
        <v>377</v>
      </c>
      <c r="B184" s="118" t="s">
        <v>636</v>
      </c>
      <c r="C184" s="22" t="s">
        <v>435</v>
      </c>
      <c r="D184" s="22"/>
      <c r="E184" s="22"/>
      <c r="F184" s="39">
        <f t="shared" si="27"/>
        <v>1950</v>
      </c>
      <c r="G184" s="39">
        <f t="shared" si="27"/>
        <v>1900</v>
      </c>
    </row>
    <row r="185" spans="1:7" s="36" customFormat="1" ht="15" x14ac:dyDescent="0.2">
      <c r="A185" s="70" t="s">
        <v>381</v>
      </c>
      <c r="B185" s="118" t="s">
        <v>636</v>
      </c>
      <c r="C185" s="22" t="s">
        <v>435</v>
      </c>
      <c r="D185" s="22" t="s">
        <v>488</v>
      </c>
      <c r="E185" s="22"/>
      <c r="F185" s="39">
        <f t="shared" si="27"/>
        <v>1950</v>
      </c>
      <c r="G185" s="39">
        <f t="shared" si="27"/>
        <v>1900</v>
      </c>
    </row>
    <row r="186" spans="1:7" s="36" customFormat="1" ht="15" x14ac:dyDescent="0.2">
      <c r="A186" s="126" t="s">
        <v>303</v>
      </c>
      <c r="B186" s="127" t="s">
        <v>636</v>
      </c>
      <c r="C186" s="127" t="s">
        <v>435</v>
      </c>
      <c r="D186" s="127" t="s">
        <v>488</v>
      </c>
      <c r="E186" s="127" t="s">
        <v>84</v>
      </c>
      <c r="F186" s="128">
        <f t="shared" si="27"/>
        <v>1950</v>
      </c>
      <c r="G186" s="128">
        <f t="shared" si="27"/>
        <v>1900</v>
      </c>
    </row>
    <row r="187" spans="1:7" s="36" customFormat="1" ht="24" x14ac:dyDescent="0.2">
      <c r="A187" s="126" t="s">
        <v>85</v>
      </c>
      <c r="B187" s="127" t="s">
        <v>636</v>
      </c>
      <c r="C187" s="127" t="s">
        <v>435</v>
      </c>
      <c r="D187" s="127" t="s">
        <v>488</v>
      </c>
      <c r="E187" s="127" t="s">
        <v>86</v>
      </c>
      <c r="F187" s="128">
        <v>1950</v>
      </c>
      <c r="G187" s="128">
        <v>1900</v>
      </c>
    </row>
    <row r="188" spans="1:7" s="36" customFormat="1" ht="24" x14ac:dyDescent="0.2">
      <c r="A188" s="148" t="s">
        <v>339</v>
      </c>
      <c r="B188" s="118" t="s">
        <v>637</v>
      </c>
      <c r="C188" s="118"/>
      <c r="D188" s="118"/>
      <c r="E188" s="118"/>
      <c r="F188" s="119">
        <f t="shared" ref="F188:G191" si="28">F189</f>
        <v>1950</v>
      </c>
      <c r="G188" s="119">
        <f t="shared" si="28"/>
        <v>1900</v>
      </c>
    </row>
    <row r="189" spans="1:7" s="36" customFormat="1" ht="15" x14ac:dyDescent="0.2">
      <c r="A189" s="70" t="s">
        <v>377</v>
      </c>
      <c r="B189" s="118" t="s">
        <v>637</v>
      </c>
      <c r="C189" s="22" t="s">
        <v>435</v>
      </c>
      <c r="D189" s="22"/>
      <c r="E189" s="22"/>
      <c r="F189" s="39">
        <f t="shared" si="28"/>
        <v>1950</v>
      </c>
      <c r="G189" s="39">
        <f t="shared" si="28"/>
        <v>1900</v>
      </c>
    </row>
    <row r="190" spans="1:7" s="36" customFormat="1" ht="15" x14ac:dyDescent="0.2">
      <c r="A190" s="70" t="s">
        <v>381</v>
      </c>
      <c r="B190" s="118" t="s">
        <v>637</v>
      </c>
      <c r="C190" s="22" t="s">
        <v>435</v>
      </c>
      <c r="D190" s="22" t="s">
        <v>488</v>
      </c>
      <c r="E190" s="22"/>
      <c r="F190" s="39">
        <f t="shared" si="28"/>
        <v>1950</v>
      </c>
      <c r="G190" s="39">
        <f t="shared" si="28"/>
        <v>1900</v>
      </c>
    </row>
    <row r="191" spans="1:7" s="36" customFormat="1" ht="15" x14ac:dyDescent="0.2">
      <c r="A191" s="126" t="s">
        <v>303</v>
      </c>
      <c r="B191" s="127" t="s">
        <v>637</v>
      </c>
      <c r="C191" s="127" t="s">
        <v>435</v>
      </c>
      <c r="D191" s="127" t="s">
        <v>488</v>
      </c>
      <c r="E191" s="127" t="s">
        <v>84</v>
      </c>
      <c r="F191" s="128">
        <f t="shared" si="28"/>
        <v>1950</v>
      </c>
      <c r="G191" s="128">
        <f t="shared" si="28"/>
        <v>1900</v>
      </c>
    </row>
    <row r="192" spans="1:7" s="36" customFormat="1" ht="24" x14ac:dyDescent="0.2">
      <c r="A192" s="126" t="s">
        <v>85</v>
      </c>
      <c r="B192" s="127" t="s">
        <v>637</v>
      </c>
      <c r="C192" s="127" t="s">
        <v>435</v>
      </c>
      <c r="D192" s="127" t="s">
        <v>488</v>
      </c>
      <c r="E192" s="127" t="s">
        <v>86</v>
      </c>
      <c r="F192" s="128">
        <v>1950</v>
      </c>
      <c r="G192" s="128">
        <v>1900</v>
      </c>
    </row>
    <row r="193" spans="1:7" s="36" customFormat="1" ht="15" x14ac:dyDescent="0.2">
      <c r="A193" s="169" t="s">
        <v>340</v>
      </c>
      <c r="B193" s="157" t="s">
        <v>638</v>
      </c>
      <c r="C193" s="118"/>
      <c r="D193" s="118"/>
      <c r="E193" s="157"/>
      <c r="F193" s="119">
        <f t="shared" ref="F193:G196" si="29">F194</f>
        <v>1950</v>
      </c>
      <c r="G193" s="119">
        <f t="shared" si="29"/>
        <v>1900</v>
      </c>
    </row>
    <row r="194" spans="1:7" s="36" customFormat="1" ht="15" x14ac:dyDescent="0.2">
      <c r="A194" s="70" t="s">
        <v>377</v>
      </c>
      <c r="B194" s="157" t="s">
        <v>638</v>
      </c>
      <c r="C194" s="22" t="s">
        <v>435</v>
      </c>
      <c r="D194" s="22"/>
      <c r="E194" s="22"/>
      <c r="F194" s="39">
        <f t="shared" si="29"/>
        <v>1950</v>
      </c>
      <c r="G194" s="39">
        <f t="shared" si="29"/>
        <v>1900</v>
      </c>
    </row>
    <row r="195" spans="1:7" s="36" customFormat="1" ht="15" x14ac:dyDescent="0.2">
      <c r="A195" s="70" t="s">
        <v>381</v>
      </c>
      <c r="B195" s="157" t="s">
        <v>638</v>
      </c>
      <c r="C195" s="22" t="s">
        <v>435</v>
      </c>
      <c r="D195" s="22" t="s">
        <v>488</v>
      </c>
      <c r="E195" s="22"/>
      <c r="F195" s="39">
        <f t="shared" si="29"/>
        <v>1950</v>
      </c>
      <c r="G195" s="39">
        <f t="shared" si="29"/>
        <v>1900</v>
      </c>
    </row>
    <row r="196" spans="1:7" s="36" customFormat="1" ht="15" x14ac:dyDescent="0.2">
      <c r="A196" s="126" t="s">
        <v>163</v>
      </c>
      <c r="B196" s="144" t="s">
        <v>638</v>
      </c>
      <c r="C196" s="127" t="s">
        <v>435</v>
      </c>
      <c r="D196" s="127" t="s">
        <v>488</v>
      </c>
      <c r="E196" s="127" t="s">
        <v>84</v>
      </c>
      <c r="F196" s="128">
        <f t="shared" si="29"/>
        <v>1950</v>
      </c>
      <c r="G196" s="128">
        <f t="shared" si="29"/>
        <v>1900</v>
      </c>
    </row>
    <row r="197" spans="1:7" s="36" customFormat="1" ht="24" x14ac:dyDescent="0.2">
      <c r="A197" s="126" t="s">
        <v>85</v>
      </c>
      <c r="B197" s="144" t="s">
        <v>638</v>
      </c>
      <c r="C197" s="127" t="s">
        <v>435</v>
      </c>
      <c r="D197" s="127" t="s">
        <v>488</v>
      </c>
      <c r="E197" s="127" t="s">
        <v>86</v>
      </c>
      <c r="F197" s="128">
        <v>1950</v>
      </c>
      <c r="G197" s="128">
        <v>1900</v>
      </c>
    </row>
    <row r="198" spans="1:7" s="36" customFormat="1" ht="15" x14ac:dyDescent="0.2">
      <c r="A198" s="117" t="s">
        <v>243</v>
      </c>
      <c r="B198" s="118" t="s">
        <v>639</v>
      </c>
      <c r="C198" s="118"/>
      <c r="D198" s="118"/>
      <c r="E198" s="118"/>
      <c r="F198" s="119">
        <f t="shared" ref="F198:G201" si="30">F199</f>
        <v>63000</v>
      </c>
      <c r="G198" s="119">
        <f t="shared" si="30"/>
        <v>58675.1</v>
      </c>
    </row>
    <row r="199" spans="1:7" s="36" customFormat="1" ht="15" x14ac:dyDescent="0.2">
      <c r="A199" s="70" t="s">
        <v>377</v>
      </c>
      <c r="B199" s="118" t="s">
        <v>639</v>
      </c>
      <c r="C199" s="22" t="s">
        <v>435</v>
      </c>
      <c r="D199" s="22"/>
      <c r="E199" s="22"/>
      <c r="F199" s="39">
        <f t="shared" si="30"/>
        <v>63000</v>
      </c>
      <c r="G199" s="39">
        <f t="shared" si="30"/>
        <v>58675.1</v>
      </c>
    </row>
    <row r="200" spans="1:7" s="36" customFormat="1" ht="15" x14ac:dyDescent="0.2">
      <c r="A200" s="70" t="s">
        <v>381</v>
      </c>
      <c r="B200" s="118" t="s">
        <v>639</v>
      </c>
      <c r="C200" s="22" t="s">
        <v>435</v>
      </c>
      <c r="D200" s="22" t="s">
        <v>488</v>
      </c>
      <c r="E200" s="22"/>
      <c r="F200" s="39">
        <f t="shared" si="30"/>
        <v>63000</v>
      </c>
      <c r="G200" s="39">
        <f t="shared" si="30"/>
        <v>58675.1</v>
      </c>
    </row>
    <row r="201" spans="1:7" s="36" customFormat="1" ht="15" x14ac:dyDescent="0.2">
      <c r="A201" s="126" t="s">
        <v>303</v>
      </c>
      <c r="B201" s="127" t="s">
        <v>639</v>
      </c>
      <c r="C201" s="127" t="s">
        <v>435</v>
      </c>
      <c r="D201" s="127" t="s">
        <v>488</v>
      </c>
      <c r="E201" s="127" t="s">
        <v>84</v>
      </c>
      <c r="F201" s="128">
        <f t="shared" si="30"/>
        <v>63000</v>
      </c>
      <c r="G201" s="128">
        <f t="shared" si="30"/>
        <v>58675.1</v>
      </c>
    </row>
    <row r="202" spans="1:7" s="36" customFormat="1" ht="24" x14ac:dyDescent="0.2">
      <c r="A202" s="126" t="s">
        <v>85</v>
      </c>
      <c r="B202" s="127" t="s">
        <v>639</v>
      </c>
      <c r="C202" s="127" t="s">
        <v>435</v>
      </c>
      <c r="D202" s="127" t="s">
        <v>488</v>
      </c>
      <c r="E202" s="127" t="s">
        <v>86</v>
      </c>
      <c r="F202" s="128">
        <v>63000</v>
      </c>
      <c r="G202" s="128">
        <v>58675.1</v>
      </c>
    </row>
    <row r="203" spans="1:7" s="36" customFormat="1" ht="15" x14ac:dyDescent="0.2">
      <c r="A203" s="117" t="s">
        <v>261</v>
      </c>
      <c r="B203" s="118" t="s">
        <v>628</v>
      </c>
      <c r="C203" s="118"/>
      <c r="D203" s="118"/>
      <c r="E203" s="118"/>
      <c r="F203" s="119">
        <f>F204</f>
        <v>6509</v>
      </c>
      <c r="G203" s="119">
        <f>G204</f>
        <v>6509</v>
      </c>
    </row>
    <row r="204" spans="1:7" s="36" customFormat="1" ht="15" x14ac:dyDescent="0.2">
      <c r="A204" s="52" t="s">
        <v>365</v>
      </c>
      <c r="B204" s="118" t="s">
        <v>628</v>
      </c>
      <c r="C204" s="22" t="s">
        <v>78</v>
      </c>
      <c r="D204" s="22"/>
      <c r="E204" s="22"/>
      <c r="F204" s="39">
        <f>F205</f>
        <v>6509</v>
      </c>
      <c r="G204" s="39">
        <f>G205</f>
        <v>6509</v>
      </c>
    </row>
    <row r="205" spans="1:7" s="36" customFormat="1" ht="15" x14ac:dyDescent="0.2">
      <c r="A205" s="52" t="s">
        <v>375</v>
      </c>
      <c r="B205" s="118" t="s">
        <v>628</v>
      </c>
      <c r="C205" s="22" t="s">
        <v>78</v>
      </c>
      <c r="D205" s="22" t="s">
        <v>495</v>
      </c>
      <c r="E205" s="22"/>
      <c r="F205" s="39">
        <f>F206+F208+F210</f>
        <v>6509</v>
      </c>
      <c r="G205" s="39">
        <f>G206+G208+G210</f>
        <v>6509</v>
      </c>
    </row>
    <row r="206" spans="1:7" s="36" customFormat="1" ht="36" x14ac:dyDescent="0.2">
      <c r="A206" s="126" t="s">
        <v>79</v>
      </c>
      <c r="B206" s="127" t="s">
        <v>628</v>
      </c>
      <c r="C206" s="127" t="s">
        <v>78</v>
      </c>
      <c r="D206" s="127" t="s">
        <v>495</v>
      </c>
      <c r="E206" s="127" t="s">
        <v>80</v>
      </c>
      <c r="F206" s="128">
        <f>F207</f>
        <v>5700</v>
      </c>
      <c r="G206" s="128">
        <f>G207</f>
        <v>5700</v>
      </c>
    </row>
    <row r="207" spans="1:7" s="36" customFormat="1" ht="15" x14ac:dyDescent="0.2">
      <c r="A207" s="126" t="s">
        <v>491</v>
      </c>
      <c r="B207" s="127" t="s">
        <v>628</v>
      </c>
      <c r="C207" s="127" t="s">
        <v>78</v>
      </c>
      <c r="D207" s="127" t="s">
        <v>495</v>
      </c>
      <c r="E207" s="127" t="s">
        <v>492</v>
      </c>
      <c r="F207" s="128">
        <f>4380+1320</f>
        <v>5700</v>
      </c>
      <c r="G207" s="128">
        <f>4380+1320</f>
        <v>5700</v>
      </c>
    </row>
    <row r="208" spans="1:7" s="36" customFormat="1" ht="15" x14ac:dyDescent="0.2">
      <c r="A208" s="126" t="s">
        <v>303</v>
      </c>
      <c r="B208" s="127" t="s">
        <v>628</v>
      </c>
      <c r="C208" s="127" t="s">
        <v>78</v>
      </c>
      <c r="D208" s="127" t="s">
        <v>495</v>
      </c>
      <c r="E208" s="127" t="s">
        <v>84</v>
      </c>
      <c r="F208" s="128">
        <f>F209</f>
        <v>784</v>
      </c>
      <c r="G208" s="128">
        <f>G209</f>
        <v>784</v>
      </c>
    </row>
    <row r="209" spans="1:7" s="36" customFormat="1" ht="24" x14ac:dyDescent="0.2">
      <c r="A209" s="126" t="s">
        <v>85</v>
      </c>
      <c r="B209" s="127" t="s">
        <v>628</v>
      </c>
      <c r="C209" s="127" t="s">
        <v>78</v>
      </c>
      <c r="D209" s="127" t="s">
        <v>495</v>
      </c>
      <c r="E209" s="127" t="s">
        <v>86</v>
      </c>
      <c r="F209" s="128">
        <f>24.2+75+53.4+198.4+433</f>
        <v>784</v>
      </c>
      <c r="G209" s="128">
        <f>24.2+75+53.4+198.4+433</f>
        <v>784</v>
      </c>
    </row>
    <row r="210" spans="1:7" s="36" customFormat="1" ht="15" x14ac:dyDescent="0.2">
      <c r="A210" s="126" t="s">
        <v>87</v>
      </c>
      <c r="B210" s="127" t="s">
        <v>628</v>
      </c>
      <c r="C210" s="127" t="s">
        <v>78</v>
      </c>
      <c r="D210" s="127" t="s">
        <v>495</v>
      </c>
      <c r="E210" s="127" t="s">
        <v>88</v>
      </c>
      <c r="F210" s="128">
        <f>F211</f>
        <v>25</v>
      </c>
      <c r="G210" s="128">
        <f>G211</f>
        <v>25</v>
      </c>
    </row>
    <row r="211" spans="1:7" s="36" customFormat="1" ht="15" x14ac:dyDescent="0.2">
      <c r="A211" s="126" t="s">
        <v>156</v>
      </c>
      <c r="B211" s="127" t="s">
        <v>628</v>
      </c>
      <c r="C211" s="127" t="s">
        <v>78</v>
      </c>
      <c r="D211" s="127" t="s">
        <v>495</v>
      </c>
      <c r="E211" s="127" t="s">
        <v>89</v>
      </c>
      <c r="F211" s="128">
        <v>25</v>
      </c>
      <c r="G211" s="128">
        <v>25</v>
      </c>
    </row>
    <row r="212" spans="1:7" s="36" customFormat="1" ht="24" x14ac:dyDescent="0.2">
      <c r="A212" s="117" t="s">
        <v>262</v>
      </c>
      <c r="B212" s="118" t="s">
        <v>641</v>
      </c>
      <c r="C212" s="118"/>
      <c r="D212" s="118"/>
      <c r="E212" s="118"/>
      <c r="F212" s="119">
        <f t="shared" ref="F212:G215" si="31">F213</f>
        <v>151725</v>
      </c>
      <c r="G212" s="119">
        <f t="shared" si="31"/>
        <v>151725</v>
      </c>
    </row>
    <row r="213" spans="1:7" s="36" customFormat="1" ht="15" x14ac:dyDescent="0.2">
      <c r="A213" s="70" t="s">
        <v>377</v>
      </c>
      <c r="B213" s="118" t="s">
        <v>641</v>
      </c>
      <c r="C213" s="22" t="s">
        <v>435</v>
      </c>
      <c r="D213" s="22"/>
      <c r="E213" s="22"/>
      <c r="F213" s="39">
        <f t="shared" si="31"/>
        <v>151725</v>
      </c>
      <c r="G213" s="39">
        <f t="shared" si="31"/>
        <v>151725</v>
      </c>
    </row>
    <row r="214" spans="1:7" s="36" customFormat="1" ht="15" x14ac:dyDescent="0.2">
      <c r="A214" s="70" t="s">
        <v>381</v>
      </c>
      <c r="B214" s="118" t="s">
        <v>641</v>
      </c>
      <c r="C214" s="22" t="s">
        <v>435</v>
      </c>
      <c r="D214" s="22" t="s">
        <v>488</v>
      </c>
      <c r="E214" s="22"/>
      <c r="F214" s="39">
        <f t="shared" si="31"/>
        <v>151725</v>
      </c>
      <c r="G214" s="39">
        <f t="shared" si="31"/>
        <v>151725</v>
      </c>
    </row>
    <row r="215" spans="1:7" s="36" customFormat="1" ht="24" x14ac:dyDescent="0.2">
      <c r="A215" s="126" t="s">
        <v>104</v>
      </c>
      <c r="B215" s="127" t="s">
        <v>641</v>
      </c>
      <c r="C215" s="127" t="s">
        <v>435</v>
      </c>
      <c r="D215" s="127" t="s">
        <v>488</v>
      </c>
      <c r="E215" s="127" t="s">
        <v>410</v>
      </c>
      <c r="F215" s="128">
        <f t="shared" si="31"/>
        <v>151725</v>
      </c>
      <c r="G215" s="128">
        <f t="shared" si="31"/>
        <v>151725</v>
      </c>
    </row>
    <row r="216" spans="1:7" s="36" customFormat="1" ht="15" x14ac:dyDescent="0.2">
      <c r="A216" s="126" t="s">
        <v>105</v>
      </c>
      <c r="B216" s="127" t="s">
        <v>641</v>
      </c>
      <c r="C216" s="127" t="s">
        <v>435</v>
      </c>
      <c r="D216" s="127" t="s">
        <v>488</v>
      </c>
      <c r="E216" s="127" t="s">
        <v>428</v>
      </c>
      <c r="F216" s="128">
        <v>151725</v>
      </c>
      <c r="G216" s="128">
        <v>151725</v>
      </c>
    </row>
    <row r="217" spans="1:7" s="36" customFormat="1" ht="24" x14ac:dyDescent="0.2">
      <c r="A217" s="117" t="s">
        <v>251</v>
      </c>
      <c r="B217" s="118" t="s">
        <v>642</v>
      </c>
      <c r="C217" s="118"/>
      <c r="D217" s="118"/>
      <c r="E217" s="118"/>
      <c r="F217" s="119">
        <f t="shared" ref="F217:G220" si="32">F218</f>
        <v>40550.199999999997</v>
      </c>
      <c r="G217" s="119">
        <f t="shared" si="32"/>
        <v>35475.9</v>
      </c>
    </row>
    <row r="218" spans="1:7" s="36" customFormat="1" ht="15" x14ac:dyDescent="0.2">
      <c r="A218" s="70" t="s">
        <v>377</v>
      </c>
      <c r="B218" s="118" t="s">
        <v>642</v>
      </c>
      <c r="C218" s="22" t="s">
        <v>435</v>
      </c>
      <c r="D218" s="22"/>
      <c r="E218" s="22"/>
      <c r="F218" s="39">
        <f t="shared" si="32"/>
        <v>40550.199999999997</v>
      </c>
      <c r="G218" s="39">
        <f t="shared" si="32"/>
        <v>35475.9</v>
      </c>
    </row>
    <row r="219" spans="1:7" s="36" customFormat="1" ht="15" x14ac:dyDescent="0.2">
      <c r="A219" s="70" t="s">
        <v>381</v>
      </c>
      <c r="B219" s="118" t="s">
        <v>642</v>
      </c>
      <c r="C219" s="22" t="s">
        <v>435</v>
      </c>
      <c r="D219" s="22" t="s">
        <v>488</v>
      </c>
      <c r="E219" s="22"/>
      <c r="F219" s="39">
        <f t="shared" si="32"/>
        <v>40550.199999999997</v>
      </c>
      <c r="G219" s="39">
        <f t="shared" si="32"/>
        <v>35475.9</v>
      </c>
    </row>
    <row r="220" spans="1:7" s="36" customFormat="1" ht="15" x14ac:dyDescent="0.2">
      <c r="A220" s="126" t="s">
        <v>303</v>
      </c>
      <c r="B220" s="127" t="s">
        <v>642</v>
      </c>
      <c r="C220" s="127" t="s">
        <v>435</v>
      </c>
      <c r="D220" s="127" t="s">
        <v>488</v>
      </c>
      <c r="E220" s="127" t="s">
        <v>84</v>
      </c>
      <c r="F220" s="119">
        <f t="shared" si="32"/>
        <v>40550.199999999997</v>
      </c>
      <c r="G220" s="119">
        <f t="shared" si="32"/>
        <v>35475.9</v>
      </c>
    </row>
    <row r="221" spans="1:7" s="36" customFormat="1" ht="24" x14ac:dyDescent="0.2">
      <c r="A221" s="126" t="s">
        <v>85</v>
      </c>
      <c r="B221" s="127" t="s">
        <v>642</v>
      </c>
      <c r="C221" s="127" t="s">
        <v>435</v>
      </c>
      <c r="D221" s="127" t="s">
        <v>488</v>
      </c>
      <c r="E221" s="127" t="s">
        <v>86</v>
      </c>
      <c r="F221" s="128">
        <v>40550.199999999997</v>
      </c>
      <c r="G221" s="128">
        <v>35475.9</v>
      </c>
    </row>
    <row r="222" spans="1:7" s="36" customFormat="1" ht="24" x14ac:dyDescent="0.2">
      <c r="A222" s="134" t="s">
        <v>343</v>
      </c>
      <c r="B222" s="118" t="s">
        <v>256</v>
      </c>
      <c r="C222" s="118"/>
      <c r="D222" s="118"/>
      <c r="E222" s="118"/>
      <c r="F222" s="119">
        <f>F223</f>
        <v>6663</v>
      </c>
      <c r="G222" s="119">
        <f>G223</f>
        <v>6663</v>
      </c>
    </row>
    <row r="223" spans="1:7" s="36" customFormat="1" ht="24" x14ac:dyDescent="0.2">
      <c r="A223" s="131" t="s">
        <v>412</v>
      </c>
      <c r="B223" s="132" t="s">
        <v>256</v>
      </c>
      <c r="C223" s="132"/>
      <c r="D223" s="132"/>
      <c r="E223" s="132"/>
      <c r="F223" s="133">
        <f>F224+F229</f>
        <v>6663</v>
      </c>
      <c r="G223" s="133">
        <f>G224+G229</f>
        <v>6663</v>
      </c>
    </row>
    <row r="224" spans="1:7" s="36" customFormat="1" ht="15" x14ac:dyDescent="0.2">
      <c r="A224" s="70" t="s">
        <v>377</v>
      </c>
      <c r="B224" s="118" t="s">
        <v>344</v>
      </c>
      <c r="C224" s="22" t="s">
        <v>435</v>
      </c>
      <c r="D224" s="22"/>
      <c r="E224" s="132"/>
      <c r="F224" s="119">
        <f t="shared" ref="F224:G227" si="33">F225</f>
        <v>6470</v>
      </c>
      <c r="G224" s="119">
        <f t="shared" si="33"/>
        <v>6470</v>
      </c>
    </row>
    <row r="225" spans="1:7" s="36" customFormat="1" ht="15" x14ac:dyDescent="0.2">
      <c r="A225" s="70" t="s">
        <v>382</v>
      </c>
      <c r="B225" s="118" t="s">
        <v>344</v>
      </c>
      <c r="C225" s="22" t="s">
        <v>435</v>
      </c>
      <c r="D225" s="22" t="s">
        <v>435</v>
      </c>
      <c r="E225" s="132"/>
      <c r="F225" s="119">
        <f t="shared" si="33"/>
        <v>6470</v>
      </c>
      <c r="G225" s="119">
        <f t="shared" si="33"/>
        <v>6470</v>
      </c>
    </row>
    <row r="226" spans="1:7" s="36" customFormat="1" ht="24" x14ac:dyDescent="0.2">
      <c r="A226" s="134" t="s">
        <v>394</v>
      </c>
      <c r="B226" s="118" t="s">
        <v>344</v>
      </c>
      <c r="C226" s="118" t="s">
        <v>435</v>
      </c>
      <c r="D226" s="118" t="s">
        <v>435</v>
      </c>
      <c r="E226" s="118"/>
      <c r="F226" s="119">
        <f t="shared" si="33"/>
        <v>6470</v>
      </c>
      <c r="G226" s="119">
        <f t="shared" si="33"/>
        <v>6470</v>
      </c>
    </row>
    <row r="227" spans="1:7" s="36" customFormat="1" ht="36" x14ac:dyDescent="0.2">
      <c r="A227" s="126" t="s">
        <v>79</v>
      </c>
      <c r="B227" s="127" t="s">
        <v>344</v>
      </c>
      <c r="C227" s="127" t="s">
        <v>435</v>
      </c>
      <c r="D227" s="127" t="s">
        <v>435</v>
      </c>
      <c r="E227" s="127" t="s">
        <v>80</v>
      </c>
      <c r="F227" s="128">
        <f t="shared" si="33"/>
        <v>6470</v>
      </c>
      <c r="G227" s="128">
        <f t="shared" si="33"/>
        <v>6470</v>
      </c>
    </row>
    <row r="228" spans="1:7" s="36" customFormat="1" ht="15" x14ac:dyDescent="0.2">
      <c r="A228" s="126" t="s">
        <v>81</v>
      </c>
      <c r="B228" s="127" t="s">
        <v>344</v>
      </c>
      <c r="C228" s="127" t="s">
        <v>435</v>
      </c>
      <c r="D228" s="127" t="s">
        <v>435</v>
      </c>
      <c r="E228" s="127" t="s">
        <v>82</v>
      </c>
      <c r="F228" s="128">
        <f>4970+1500</f>
        <v>6470</v>
      </c>
      <c r="G228" s="128">
        <f>4970+1500</f>
        <v>6470</v>
      </c>
    </row>
    <row r="229" spans="1:7" s="36" customFormat="1" ht="15" x14ac:dyDescent="0.2">
      <c r="A229" s="117" t="s">
        <v>83</v>
      </c>
      <c r="B229" s="118" t="s">
        <v>345</v>
      </c>
      <c r="C229" s="118"/>
      <c r="D229" s="118"/>
      <c r="E229" s="118"/>
      <c r="F229" s="119">
        <f>F230</f>
        <v>193</v>
      </c>
      <c r="G229" s="119">
        <f>G230</f>
        <v>193</v>
      </c>
    </row>
    <row r="230" spans="1:7" s="36" customFormat="1" ht="15" x14ac:dyDescent="0.2">
      <c r="A230" s="70" t="s">
        <v>377</v>
      </c>
      <c r="B230" s="118" t="s">
        <v>345</v>
      </c>
      <c r="C230" s="22" t="s">
        <v>435</v>
      </c>
      <c r="D230" s="22"/>
      <c r="E230" s="118"/>
      <c r="F230" s="119">
        <f>F231</f>
        <v>193</v>
      </c>
      <c r="G230" s="119">
        <f>G231</f>
        <v>193</v>
      </c>
    </row>
    <row r="231" spans="1:7" s="36" customFormat="1" ht="15" x14ac:dyDescent="0.2">
      <c r="A231" s="70" t="s">
        <v>382</v>
      </c>
      <c r="B231" s="118" t="s">
        <v>345</v>
      </c>
      <c r="C231" s="22" t="s">
        <v>435</v>
      </c>
      <c r="D231" s="22" t="s">
        <v>435</v>
      </c>
      <c r="E231" s="118"/>
      <c r="F231" s="119">
        <f>F232+F234</f>
        <v>193</v>
      </c>
      <c r="G231" s="119">
        <f>G232+G234</f>
        <v>193</v>
      </c>
    </row>
    <row r="232" spans="1:7" s="36" customFormat="1" ht="15" x14ac:dyDescent="0.2">
      <c r="A232" s="126" t="s">
        <v>303</v>
      </c>
      <c r="B232" s="127" t="s">
        <v>345</v>
      </c>
      <c r="C232" s="127" t="s">
        <v>435</v>
      </c>
      <c r="D232" s="127" t="s">
        <v>435</v>
      </c>
      <c r="E232" s="127" t="s">
        <v>84</v>
      </c>
      <c r="F232" s="128">
        <f>F233</f>
        <v>190</v>
      </c>
      <c r="G232" s="128">
        <f>G233</f>
        <v>190</v>
      </c>
    </row>
    <row r="233" spans="1:7" s="36" customFormat="1" ht="24" x14ac:dyDescent="0.2">
      <c r="A233" s="126" t="s">
        <v>85</v>
      </c>
      <c r="B233" s="127" t="s">
        <v>345</v>
      </c>
      <c r="C233" s="127" t="s">
        <v>435</v>
      </c>
      <c r="D233" s="127" t="s">
        <v>435</v>
      </c>
      <c r="E233" s="127" t="s">
        <v>86</v>
      </c>
      <c r="F233" s="128">
        <f>60+30+30+35+35</f>
        <v>190</v>
      </c>
      <c r="G233" s="128">
        <f>60+30+30+35+35</f>
        <v>190</v>
      </c>
    </row>
    <row r="234" spans="1:7" s="36" customFormat="1" ht="15" x14ac:dyDescent="0.2">
      <c r="A234" s="126" t="s">
        <v>87</v>
      </c>
      <c r="B234" s="127" t="s">
        <v>345</v>
      </c>
      <c r="C234" s="127" t="s">
        <v>435</v>
      </c>
      <c r="D234" s="127" t="s">
        <v>435</v>
      </c>
      <c r="E234" s="127" t="s">
        <v>88</v>
      </c>
      <c r="F234" s="128">
        <f>F235</f>
        <v>3</v>
      </c>
      <c r="G234" s="128">
        <f>G235</f>
        <v>3</v>
      </c>
    </row>
    <row r="235" spans="1:7" s="36" customFormat="1" ht="15" x14ac:dyDescent="0.2">
      <c r="A235" s="126" t="s">
        <v>519</v>
      </c>
      <c r="B235" s="127" t="s">
        <v>345</v>
      </c>
      <c r="C235" s="127" t="s">
        <v>435</v>
      </c>
      <c r="D235" s="127" t="s">
        <v>435</v>
      </c>
      <c r="E235" s="127" t="s">
        <v>89</v>
      </c>
      <c r="F235" s="128">
        <v>3</v>
      </c>
      <c r="G235" s="128">
        <v>3</v>
      </c>
    </row>
    <row r="236" spans="1:7" s="36" customFormat="1" ht="24" x14ac:dyDescent="0.2">
      <c r="A236" s="117" t="s">
        <v>739</v>
      </c>
      <c r="B236" s="118" t="s">
        <v>740</v>
      </c>
      <c r="C236" s="118"/>
      <c r="D236" s="118"/>
      <c r="E236" s="118"/>
      <c r="F236" s="119">
        <f t="shared" ref="F236:G239" si="34">F237</f>
        <v>126.667</v>
      </c>
      <c r="G236" s="119">
        <f t="shared" si="34"/>
        <v>8533.2890000000007</v>
      </c>
    </row>
    <row r="237" spans="1:7" s="36" customFormat="1" ht="15" x14ac:dyDescent="0.2">
      <c r="A237" s="52" t="s">
        <v>398</v>
      </c>
      <c r="B237" s="118" t="s">
        <v>740</v>
      </c>
      <c r="C237" s="22" t="s">
        <v>493</v>
      </c>
      <c r="D237" s="22"/>
      <c r="E237" s="118"/>
      <c r="F237" s="119">
        <f t="shared" si="34"/>
        <v>126.667</v>
      </c>
      <c r="G237" s="119">
        <f t="shared" si="34"/>
        <v>8533.2890000000007</v>
      </c>
    </row>
    <row r="238" spans="1:7" s="36" customFormat="1" ht="15" x14ac:dyDescent="0.2">
      <c r="A238" s="52" t="s">
        <v>472</v>
      </c>
      <c r="B238" s="118" t="s">
        <v>740</v>
      </c>
      <c r="C238" s="22" t="s">
        <v>493</v>
      </c>
      <c r="D238" s="22" t="s">
        <v>78</v>
      </c>
      <c r="E238" s="118"/>
      <c r="F238" s="119">
        <f t="shared" si="34"/>
        <v>126.667</v>
      </c>
      <c r="G238" s="119">
        <f t="shared" si="34"/>
        <v>8533.2890000000007</v>
      </c>
    </row>
    <row r="239" spans="1:7" s="36" customFormat="1" ht="15" x14ac:dyDescent="0.2">
      <c r="A239" s="126" t="s">
        <v>303</v>
      </c>
      <c r="B239" s="127" t="s">
        <v>740</v>
      </c>
      <c r="C239" s="127" t="s">
        <v>493</v>
      </c>
      <c r="D239" s="127" t="s">
        <v>78</v>
      </c>
      <c r="E239" s="127" t="s">
        <v>84</v>
      </c>
      <c r="F239" s="128">
        <f t="shared" si="34"/>
        <v>126.667</v>
      </c>
      <c r="G239" s="128">
        <f t="shared" si="34"/>
        <v>8533.2890000000007</v>
      </c>
    </row>
    <row r="240" spans="1:7" s="36" customFormat="1" ht="24" x14ac:dyDescent="0.2">
      <c r="A240" s="126" t="s">
        <v>85</v>
      </c>
      <c r="B240" s="127" t="s">
        <v>740</v>
      </c>
      <c r="C240" s="127" t="s">
        <v>493</v>
      </c>
      <c r="D240" s="127" t="s">
        <v>78</v>
      </c>
      <c r="E240" s="127" t="s">
        <v>86</v>
      </c>
      <c r="F240" s="128">
        <v>126.667</v>
      </c>
      <c r="G240" s="128">
        <f>195.054+8338.235</f>
        <v>8533.2890000000007</v>
      </c>
    </row>
    <row r="241" spans="1:7" s="36" customFormat="1" ht="24" x14ac:dyDescent="0.2">
      <c r="A241" s="117" t="s">
        <v>741</v>
      </c>
      <c r="B241" s="118" t="s">
        <v>742</v>
      </c>
      <c r="C241" s="118"/>
      <c r="D241" s="118"/>
      <c r="E241" s="118"/>
      <c r="F241" s="119">
        <f t="shared" ref="F241:G244" si="35">F242</f>
        <v>0.5</v>
      </c>
      <c r="G241" s="119">
        <f t="shared" si="35"/>
        <v>1</v>
      </c>
    </row>
    <row r="242" spans="1:7" s="36" customFormat="1" ht="15" x14ac:dyDescent="0.2">
      <c r="A242" s="52" t="s">
        <v>398</v>
      </c>
      <c r="B242" s="118" t="s">
        <v>742</v>
      </c>
      <c r="C242" s="22" t="s">
        <v>493</v>
      </c>
      <c r="D242" s="22"/>
      <c r="E242" s="118"/>
      <c r="F242" s="119">
        <f t="shared" si="35"/>
        <v>0.5</v>
      </c>
      <c r="G242" s="119">
        <f t="shared" si="35"/>
        <v>1</v>
      </c>
    </row>
    <row r="243" spans="1:7" s="36" customFormat="1" ht="15" x14ac:dyDescent="0.2">
      <c r="A243" s="52" t="s">
        <v>472</v>
      </c>
      <c r="B243" s="118" t="s">
        <v>742</v>
      </c>
      <c r="C243" s="22" t="s">
        <v>493</v>
      </c>
      <c r="D243" s="22" t="s">
        <v>78</v>
      </c>
      <c r="E243" s="118"/>
      <c r="F243" s="119">
        <f t="shared" si="35"/>
        <v>0.5</v>
      </c>
      <c r="G243" s="119">
        <f t="shared" si="35"/>
        <v>1</v>
      </c>
    </row>
    <row r="244" spans="1:7" s="36" customFormat="1" ht="15" x14ac:dyDescent="0.2">
      <c r="A244" s="126" t="s">
        <v>303</v>
      </c>
      <c r="B244" s="127" t="s">
        <v>742</v>
      </c>
      <c r="C244" s="127" t="s">
        <v>493</v>
      </c>
      <c r="D244" s="127" t="s">
        <v>78</v>
      </c>
      <c r="E244" s="127" t="s">
        <v>84</v>
      </c>
      <c r="F244" s="128">
        <f t="shared" si="35"/>
        <v>0.5</v>
      </c>
      <c r="G244" s="128">
        <f t="shared" si="35"/>
        <v>1</v>
      </c>
    </row>
    <row r="245" spans="1:7" s="36" customFormat="1" ht="24" x14ac:dyDescent="0.2">
      <c r="A245" s="126" t="s">
        <v>85</v>
      </c>
      <c r="B245" s="127" t="s">
        <v>742</v>
      </c>
      <c r="C245" s="127" t="s">
        <v>493</v>
      </c>
      <c r="D245" s="127" t="s">
        <v>78</v>
      </c>
      <c r="E245" s="127" t="s">
        <v>86</v>
      </c>
      <c r="F245" s="128">
        <v>0.5</v>
      </c>
      <c r="G245" s="128">
        <v>1</v>
      </c>
    </row>
    <row r="246" spans="1:7" s="36" customFormat="1" ht="40.5" x14ac:dyDescent="0.2">
      <c r="A246" s="202" t="s">
        <v>573</v>
      </c>
      <c r="B246" s="203" t="s">
        <v>706</v>
      </c>
      <c r="C246" s="203"/>
      <c r="D246" s="203"/>
      <c r="E246" s="203"/>
      <c r="F246" s="204">
        <f>F247+F252+F257+F262+F267</f>
        <v>1500</v>
      </c>
      <c r="G246" s="204">
        <f>G247+G252+G257+G262+G267</f>
        <v>1500</v>
      </c>
    </row>
    <row r="247" spans="1:7" s="36" customFormat="1" ht="48" x14ac:dyDescent="0.2">
      <c r="A247" s="160" t="s">
        <v>574</v>
      </c>
      <c r="B247" s="118" t="s">
        <v>575</v>
      </c>
      <c r="C247" s="118"/>
      <c r="D247" s="118"/>
      <c r="E247" s="118"/>
      <c r="F247" s="161">
        <f>F248</f>
        <v>200</v>
      </c>
      <c r="G247" s="161">
        <f>G248</f>
        <v>200</v>
      </c>
    </row>
    <row r="248" spans="1:7" s="36" customFormat="1" ht="15" x14ac:dyDescent="0.2">
      <c r="A248" s="52" t="s">
        <v>365</v>
      </c>
      <c r="B248" s="118" t="s">
        <v>575</v>
      </c>
      <c r="C248" s="22" t="s">
        <v>78</v>
      </c>
      <c r="D248" s="22"/>
      <c r="E248" s="22"/>
      <c r="F248" s="33">
        <f t="shared" ref="F248:G249" si="36">F249</f>
        <v>200</v>
      </c>
      <c r="G248" s="33">
        <f t="shared" si="36"/>
        <v>200</v>
      </c>
    </row>
    <row r="249" spans="1:7" s="36" customFormat="1" ht="15" x14ac:dyDescent="0.2">
      <c r="A249" s="52" t="s">
        <v>407</v>
      </c>
      <c r="B249" s="118" t="s">
        <v>575</v>
      </c>
      <c r="C249" s="22" t="s">
        <v>78</v>
      </c>
      <c r="D249" s="22" t="s">
        <v>494</v>
      </c>
      <c r="E249" s="22"/>
      <c r="F249" s="33">
        <f t="shared" si="36"/>
        <v>200</v>
      </c>
      <c r="G249" s="33">
        <f t="shared" si="36"/>
        <v>200</v>
      </c>
    </row>
    <row r="250" spans="1:7" s="36" customFormat="1" ht="15" x14ac:dyDescent="0.2">
      <c r="A250" s="126" t="s">
        <v>303</v>
      </c>
      <c r="B250" s="127" t="s">
        <v>575</v>
      </c>
      <c r="C250" s="127" t="s">
        <v>78</v>
      </c>
      <c r="D250" s="127" t="s">
        <v>494</v>
      </c>
      <c r="E250" s="127" t="s">
        <v>84</v>
      </c>
      <c r="F250" s="162">
        <f>F251</f>
        <v>200</v>
      </c>
      <c r="G250" s="162">
        <f>G251</f>
        <v>200</v>
      </c>
    </row>
    <row r="251" spans="1:7" s="36" customFormat="1" ht="24" x14ac:dyDescent="0.2">
      <c r="A251" s="126" t="s">
        <v>85</v>
      </c>
      <c r="B251" s="127" t="s">
        <v>575</v>
      </c>
      <c r="C251" s="127" t="s">
        <v>78</v>
      </c>
      <c r="D251" s="127" t="s">
        <v>494</v>
      </c>
      <c r="E251" s="127" t="s">
        <v>86</v>
      </c>
      <c r="F251" s="162">
        <v>200</v>
      </c>
      <c r="G251" s="162">
        <v>200</v>
      </c>
    </row>
    <row r="252" spans="1:7" s="36" customFormat="1" ht="48" x14ac:dyDescent="0.2">
      <c r="A252" s="160" t="s">
        <v>765</v>
      </c>
      <c r="B252" s="118" t="s">
        <v>576</v>
      </c>
      <c r="C252" s="118"/>
      <c r="D252" s="118"/>
      <c r="E252" s="118"/>
      <c r="F252" s="161">
        <f>F253</f>
        <v>300</v>
      </c>
      <c r="G252" s="161">
        <f>G253</f>
        <v>300</v>
      </c>
    </row>
    <row r="253" spans="1:7" s="36" customFormat="1" ht="15" x14ac:dyDescent="0.2">
      <c r="A253" s="52" t="s">
        <v>365</v>
      </c>
      <c r="B253" s="118" t="s">
        <v>576</v>
      </c>
      <c r="C253" s="22" t="s">
        <v>78</v>
      </c>
      <c r="D253" s="22"/>
      <c r="E253" s="22"/>
      <c r="F253" s="33">
        <f t="shared" ref="F253:G254" si="37">F254</f>
        <v>300</v>
      </c>
      <c r="G253" s="33">
        <f t="shared" si="37"/>
        <v>300</v>
      </c>
    </row>
    <row r="254" spans="1:7" s="36" customFormat="1" ht="15" x14ac:dyDescent="0.2">
      <c r="A254" s="52" t="s">
        <v>407</v>
      </c>
      <c r="B254" s="118" t="s">
        <v>576</v>
      </c>
      <c r="C254" s="22" t="s">
        <v>78</v>
      </c>
      <c r="D254" s="22" t="s">
        <v>494</v>
      </c>
      <c r="E254" s="22"/>
      <c r="F254" s="33">
        <f t="shared" si="37"/>
        <v>300</v>
      </c>
      <c r="G254" s="33">
        <f t="shared" si="37"/>
        <v>300</v>
      </c>
    </row>
    <row r="255" spans="1:7" s="36" customFormat="1" ht="15" x14ac:dyDescent="0.2">
      <c r="A255" s="126" t="s">
        <v>303</v>
      </c>
      <c r="B255" s="127" t="s">
        <v>576</v>
      </c>
      <c r="C255" s="127" t="s">
        <v>78</v>
      </c>
      <c r="D255" s="127" t="s">
        <v>494</v>
      </c>
      <c r="E255" s="127" t="s">
        <v>84</v>
      </c>
      <c r="F255" s="162">
        <f>F256</f>
        <v>300</v>
      </c>
      <c r="G255" s="162">
        <f>G256</f>
        <v>300</v>
      </c>
    </row>
    <row r="256" spans="1:7" s="36" customFormat="1" ht="24" x14ac:dyDescent="0.2">
      <c r="A256" s="126" t="s">
        <v>85</v>
      </c>
      <c r="B256" s="127" t="s">
        <v>576</v>
      </c>
      <c r="C256" s="127" t="s">
        <v>78</v>
      </c>
      <c r="D256" s="127" t="s">
        <v>494</v>
      </c>
      <c r="E256" s="127" t="s">
        <v>86</v>
      </c>
      <c r="F256" s="162">
        <v>300</v>
      </c>
      <c r="G256" s="162">
        <v>300</v>
      </c>
    </row>
    <row r="257" spans="1:7" s="36" customFormat="1" ht="36" x14ac:dyDescent="0.2">
      <c r="A257" s="117" t="s">
        <v>577</v>
      </c>
      <c r="B257" s="118" t="s">
        <v>578</v>
      </c>
      <c r="C257" s="118"/>
      <c r="D257" s="118"/>
      <c r="E257" s="118"/>
      <c r="F257" s="161">
        <f>F258</f>
        <v>300</v>
      </c>
      <c r="G257" s="161">
        <f>G258</f>
        <v>300</v>
      </c>
    </row>
    <row r="258" spans="1:7" s="36" customFormat="1" ht="15" x14ac:dyDescent="0.2">
      <c r="A258" s="52" t="s">
        <v>365</v>
      </c>
      <c r="B258" s="118" t="s">
        <v>578</v>
      </c>
      <c r="C258" s="22" t="s">
        <v>78</v>
      </c>
      <c r="D258" s="22"/>
      <c r="E258" s="22"/>
      <c r="F258" s="33">
        <f t="shared" ref="F258:G259" si="38">F259</f>
        <v>300</v>
      </c>
      <c r="G258" s="33">
        <f t="shared" si="38"/>
        <v>300</v>
      </c>
    </row>
    <row r="259" spans="1:7" s="36" customFormat="1" ht="15" x14ac:dyDescent="0.2">
      <c r="A259" s="52" t="s">
        <v>407</v>
      </c>
      <c r="B259" s="118" t="s">
        <v>578</v>
      </c>
      <c r="C259" s="22" t="s">
        <v>78</v>
      </c>
      <c r="D259" s="22" t="s">
        <v>494</v>
      </c>
      <c r="E259" s="22"/>
      <c r="F259" s="33">
        <f t="shared" si="38"/>
        <v>300</v>
      </c>
      <c r="G259" s="33">
        <f t="shared" si="38"/>
        <v>300</v>
      </c>
    </row>
    <row r="260" spans="1:7" s="36" customFormat="1" ht="15" x14ac:dyDescent="0.2">
      <c r="A260" s="126" t="s">
        <v>303</v>
      </c>
      <c r="B260" s="127" t="s">
        <v>578</v>
      </c>
      <c r="C260" s="127" t="s">
        <v>78</v>
      </c>
      <c r="D260" s="127" t="s">
        <v>494</v>
      </c>
      <c r="E260" s="127" t="s">
        <v>84</v>
      </c>
      <c r="F260" s="162">
        <f>F261</f>
        <v>300</v>
      </c>
      <c r="G260" s="162">
        <f>G261</f>
        <v>300</v>
      </c>
    </row>
    <row r="261" spans="1:7" s="36" customFormat="1" ht="24" x14ac:dyDescent="0.2">
      <c r="A261" s="126" t="s">
        <v>85</v>
      </c>
      <c r="B261" s="127" t="s">
        <v>578</v>
      </c>
      <c r="C261" s="127" t="s">
        <v>78</v>
      </c>
      <c r="D261" s="127" t="s">
        <v>494</v>
      </c>
      <c r="E261" s="127" t="s">
        <v>86</v>
      </c>
      <c r="F261" s="162">
        <v>300</v>
      </c>
      <c r="G261" s="162">
        <v>300</v>
      </c>
    </row>
    <row r="262" spans="1:7" s="36" customFormat="1" ht="24" x14ac:dyDescent="0.2">
      <c r="A262" s="117" t="s">
        <v>502</v>
      </c>
      <c r="B262" s="118" t="s">
        <v>579</v>
      </c>
      <c r="C262" s="118"/>
      <c r="D262" s="118"/>
      <c r="E262" s="118"/>
      <c r="F262" s="161">
        <f>F263</f>
        <v>400</v>
      </c>
      <c r="G262" s="161">
        <f>G263</f>
        <v>400</v>
      </c>
    </row>
    <row r="263" spans="1:7" s="36" customFormat="1" ht="15" x14ac:dyDescent="0.2">
      <c r="A263" s="52" t="s">
        <v>365</v>
      </c>
      <c r="B263" s="118" t="s">
        <v>579</v>
      </c>
      <c r="C263" s="22" t="s">
        <v>78</v>
      </c>
      <c r="D263" s="22"/>
      <c r="E263" s="22"/>
      <c r="F263" s="33">
        <f t="shared" ref="F263:G264" si="39">F264</f>
        <v>400</v>
      </c>
      <c r="G263" s="33">
        <f t="shared" si="39"/>
        <v>400</v>
      </c>
    </row>
    <row r="264" spans="1:7" s="36" customFormat="1" ht="15" x14ac:dyDescent="0.2">
      <c r="A264" s="52" t="s">
        <v>407</v>
      </c>
      <c r="B264" s="118" t="s">
        <v>579</v>
      </c>
      <c r="C264" s="22" t="s">
        <v>78</v>
      </c>
      <c r="D264" s="22" t="s">
        <v>494</v>
      </c>
      <c r="E264" s="22"/>
      <c r="F264" s="33">
        <f t="shared" si="39"/>
        <v>400</v>
      </c>
      <c r="G264" s="33">
        <f t="shared" si="39"/>
        <v>400</v>
      </c>
    </row>
    <row r="265" spans="1:7" s="36" customFormat="1" ht="15" x14ac:dyDescent="0.2">
      <c r="A265" s="126" t="s">
        <v>303</v>
      </c>
      <c r="B265" s="127" t="s">
        <v>579</v>
      </c>
      <c r="C265" s="127" t="s">
        <v>78</v>
      </c>
      <c r="D265" s="127" t="s">
        <v>494</v>
      </c>
      <c r="E265" s="127" t="s">
        <v>84</v>
      </c>
      <c r="F265" s="162">
        <f>F266</f>
        <v>400</v>
      </c>
      <c r="G265" s="162">
        <f>G266</f>
        <v>400</v>
      </c>
    </row>
    <row r="266" spans="1:7" s="36" customFormat="1" ht="24" x14ac:dyDescent="0.2">
      <c r="A266" s="126" t="s">
        <v>85</v>
      </c>
      <c r="B266" s="127" t="s">
        <v>579</v>
      </c>
      <c r="C266" s="127" t="s">
        <v>78</v>
      </c>
      <c r="D266" s="127" t="s">
        <v>494</v>
      </c>
      <c r="E266" s="127" t="s">
        <v>86</v>
      </c>
      <c r="F266" s="162">
        <v>400</v>
      </c>
      <c r="G266" s="162">
        <v>400</v>
      </c>
    </row>
    <row r="267" spans="1:7" s="36" customFormat="1" ht="36" x14ac:dyDescent="0.2">
      <c r="A267" s="117" t="s">
        <v>580</v>
      </c>
      <c r="B267" s="118" t="s">
        <v>581</v>
      </c>
      <c r="C267" s="118"/>
      <c r="D267" s="118"/>
      <c r="E267" s="118"/>
      <c r="F267" s="161">
        <f>F268</f>
        <v>300</v>
      </c>
      <c r="G267" s="161">
        <f>G268</f>
        <v>300</v>
      </c>
    </row>
    <row r="268" spans="1:7" s="36" customFormat="1" ht="15" x14ac:dyDescent="0.2">
      <c r="A268" s="52" t="s">
        <v>365</v>
      </c>
      <c r="B268" s="118" t="s">
        <v>581</v>
      </c>
      <c r="C268" s="22" t="s">
        <v>78</v>
      </c>
      <c r="D268" s="22"/>
      <c r="E268" s="22"/>
      <c r="F268" s="33">
        <f t="shared" ref="F268:G269" si="40">F269</f>
        <v>300</v>
      </c>
      <c r="G268" s="33">
        <f t="shared" si="40"/>
        <v>300</v>
      </c>
    </row>
    <row r="269" spans="1:7" s="36" customFormat="1" ht="15" x14ac:dyDescent="0.2">
      <c r="A269" s="52" t="s">
        <v>407</v>
      </c>
      <c r="B269" s="118" t="s">
        <v>581</v>
      </c>
      <c r="C269" s="22" t="s">
        <v>78</v>
      </c>
      <c r="D269" s="22" t="s">
        <v>494</v>
      </c>
      <c r="E269" s="22"/>
      <c r="F269" s="33">
        <f t="shared" si="40"/>
        <v>300</v>
      </c>
      <c r="G269" s="33">
        <f t="shared" si="40"/>
        <v>300</v>
      </c>
    </row>
    <row r="270" spans="1:7" s="36" customFormat="1" ht="15" x14ac:dyDescent="0.2">
      <c r="A270" s="126" t="s">
        <v>303</v>
      </c>
      <c r="B270" s="127" t="s">
        <v>581</v>
      </c>
      <c r="C270" s="127" t="s">
        <v>78</v>
      </c>
      <c r="D270" s="127" t="s">
        <v>494</v>
      </c>
      <c r="E270" s="127" t="s">
        <v>84</v>
      </c>
      <c r="F270" s="162">
        <f>F271</f>
        <v>300</v>
      </c>
      <c r="G270" s="162">
        <f>G271</f>
        <v>300</v>
      </c>
    </row>
    <row r="271" spans="1:7" s="36" customFormat="1" ht="24" x14ac:dyDescent="0.2">
      <c r="A271" s="126" t="s">
        <v>85</v>
      </c>
      <c r="B271" s="127" t="s">
        <v>581</v>
      </c>
      <c r="C271" s="127" t="s">
        <v>78</v>
      </c>
      <c r="D271" s="127" t="s">
        <v>494</v>
      </c>
      <c r="E271" s="127" t="s">
        <v>86</v>
      </c>
      <c r="F271" s="162">
        <v>300</v>
      </c>
      <c r="G271" s="162">
        <v>300</v>
      </c>
    </row>
    <row r="272" spans="1:7" s="36" customFormat="1" ht="27" x14ac:dyDescent="0.2">
      <c r="A272" s="202" t="s">
        <v>703</v>
      </c>
      <c r="B272" s="203" t="s">
        <v>164</v>
      </c>
      <c r="C272" s="203"/>
      <c r="D272" s="203"/>
      <c r="E272" s="203"/>
      <c r="F272" s="208">
        <f>F273+F316+F343+F366</f>
        <v>2382011.44</v>
      </c>
      <c r="G272" s="208">
        <f>G273+G316+G343+G366</f>
        <v>2337942.64</v>
      </c>
    </row>
    <row r="273" spans="1:7" s="36" customFormat="1" ht="15" x14ac:dyDescent="0.2">
      <c r="A273" s="117" t="s">
        <v>275</v>
      </c>
      <c r="B273" s="118" t="s">
        <v>165</v>
      </c>
      <c r="C273" s="118"/>
      <c r="D273" s="118"/>
      <c r="E273" s="118"/>
      <c r="F273" s="119">
        <f>F274+F280+F286+F292+F298+F304+F310</f>
        <v>2314500.64</v>
      </c>
      <c r="G273" s="119">
        <f>G274+G280+G286+G292+G298+G304+G310</f>
        <v>2271588.94</v>
      </c>
    </row>
    <row r="274" spans="1:7" s="36" customFormat="1" ht="24" x14ac:dyDescent="0.2">
      <c r="A274" s="131" t="s">
        <v>276</v>
      </c>
      <c r="B274" s="132" t="s">
        <v>166</v>
      </c>
      <c r="C274" s="132"/>
      <c r="D274" s="132"/>
      <c r="E274" s="132"/>
      <c r="F274" s="133">
        <f t="shared" ref="F274:G276" si="41">F275</f>
        <v>425270.98</v>
      </c>
      <c r="G274" s="133">
        <f t="shared" si="41"/>
        <v>425270.98</v>
      </c>
    </row>
    <row r="275" spans="1:7" s="36" customFormat="1" ht="15" x14ac:dyDescent="0.2">
      <c r="A275" s="52" t="s">
        <v>383</v>
      </c>
      <c r="B275" s="22" t="s">
        <v>693</v>
      </c>
      <c r="C275" s="22" t="s">
        <v>495</v>
      </c>
      <c r="D275" s="22"/>
      <c r="E275" s="132"/>
      <c r="F275" s="119">
        <f t="shared" si="41"/>
        <v>425270.98</v>
      </c>
      <c r="G275" s="119">
        <f t="shared" si="41"/>
        <v>425270.98</v>
      </c>
    </row>
    <row r="276" spans="1:7" s="36" customFormat="1" ht="15" x14ac:dyDescent="0.2">
      <c r="A276" s="55" t="s">
        <v>384</v>
      </c>
      <c r="B276" s="22" t="s">
        <v>693</v>
      </c>
      <c r="C276" s="22" t="s">
        <v>495</v>
      </c>
      <c r="D276" s="22" t="s">
        <v>76</v>
      </c>
      <c r="E276" s="132"/>
      <c r="F276" s="119">
        <f t="shared" si="41"/>
        <v>425270.98</v>
      </c>
      <c r="G276" s="119">
        <f t="shared" si="41"/>
        <v>425270.98</v>
      </c>
    </row>
    <row r="277" spans="1:7" s="36" customFormat="1" ht="24" x14ac:dyDescent="0.2">
      <c r="A277" s="126" t="s">
        <v>104</v>
      </c>
      <c r="B277" s="127" t="s">
        <v>693</v>
      </c>
      <c r="C277" s="127" t="s">
        <v>495</v>
      </c>
      <c r="D277" s="127" t="s">
        <v>76</v>
      </c>
      <c r="E277" s="127" t="s">
        <v>410</v>
      </c>
      <c r="F277" s="128">
        <f>F278+F279</f>
        <v>425270.98</v>
      </c>
      <c r="G277" s="128">
        <f>G278+G279</f>
        <v>425270.98</v>
      </c>
    </row>
    <row r="278" spans="1:7" s="36" customFormat="1" ht="15" x14ac:dyDescent="0.2">
      <c r="A278" s="126" t="s">
        <v>105</v>
      </c>
      <c r="B278" s="127" t="s">
        <v>693</v>
      </c>
      <c r="C278" s="127" t="s">
        <v>495</v>
      </c>
      <c r="D278" s="127" t="s">
        <v>76</v>
      </c>
      <c r="E278" s="127" t="s">
        <v>428</v>
      </c>
      <c r="F278" s="128">
        <v>386354.38</v>
      </c>
      <c r="G278" s="128">
        <v>386354.38</v>
      </c>
    </row>
    <row r="279" spans="1:7" s="36" customFormat="1" ht="15" x14ac:dyDescent="0.2">
      <c r="A279" s="126" t="s">
        <v>521</v>
      </c>
      <c r="B279" s="127" t="s">
        <v>693</v>
      </c>
      <c r="C279" s="127" t="s">
        <v>495</v>
      </c>
      <c r="D279" s="127" t="s">
        <v>76</v>
      </c>
      <c r="E279" s="127" t="s">
        <v>522</v>
      </c>
      <c r="F279" s="128">
        <v>38916.6</v>
      </c>
      <c r="G279" s="128">
        <v>38916.6</v>
      </c>
    </row>
    <row r="280" spans="1:7" s="36" customFormat="1" ht="48" x14ac:dyDescent="0.2">
      <c r="A280" s="131" t="s">
        <v>366</v>
      </c>
      <c r="B280" s="132" t="s">
        <v>167</v>
      </c>
      <c r="C280" s="132"/>
      <c r="D280" s="132"/>
      <c r="E280" s="132"/>
      <c r="F280" s="133">
        <f t="shared" ref="F280:G282" si="42">F281</f>
        <v>659000</v>
      </c>
      <c r="G280" s="133">
        <f t="shared" si="42"/>
        <v>626000</v>
      </c>
    </row>
    <row r="281" spans="1:7" s="36" customFormat="1" ht="15" x14ac:dyDescent="0.2">
      <c r="A281" s="52" t="s">
        <v>383</v>
      </c>
      <c r="B281" s="118" t="s">
        <v>167</v>
      </c>
      <c r="C281" s="22" t="s">
        <v>495</v>
      </c>
      <c r="D281" s="22"/>
      <c r="E281" s="132"/>
      <c r="F281" s="119">
        <f t="shared" si="42"/>
        <v>659000</v>
      </c>
      <c r="G281" s="119">
        <f t="shared" si="42"/>
        <v>626000</v>
      </c>
    </row>
    <row r="282" spans="1:7" s="36" customFormat="1" ht="15" x14ac:dyDescent="0.2">
      <c r="A282" s="55" t="s">
        <v>384</v>
      </c>
      <c r="B282" s="118" t="s">
        <v>167</v>
      </c>
      <c r="C282" s="22" t="s">
        <v>495</v>
      </c>
      <c r="D282" s="22" t="s">
        <v>76</v>
      </c>
      <c r="E282" s="132"/>
      <c r="F282" s="119">
        <f t="shared" si="42"/>
        <v>659000</v>
      </c>
      <c r="G282" s="119">
        <f t="shared" si="42"/>
        <v>626000</v>
      </c>
    </row>
    <row r="283" spans="1:7" s="36" customFormat="1" ht="24" x14ac:dyDescent="0.2">
      <c r="A283" s="126" t="s">
        <v>104</v>
      </c>
      <c r="B283" s="127" t="s">
        <v>167</v>
      </c>
      <c r="C283" s="127" t="s">
        <v>495</v>
      </c>
      <c r="D283" s="127" t="s">
        <v>76</v>
      </c>
      <c r="E283" s="127" t="s">
        <v>410</v>
      </c>
      <c r="F283" s="128">
        <f>F284+F285</f>
        <v>659000</v>
      </c>
      <c r="G283" s="128">
        <f>G284+G285</f>
        <v>626000</v>
      </c>
    </row>
    <row r="284" spans="1:7" s="36" customFormat="1" ht="15" x14ac:dyDescent="0.2">
      <c r="A284" s="126" t="s">
        <v>105</v>
      </c>
      <c r="B284" s="127" t="s">
        <v>167</v>
      </c>
      <c r="C284" s="127" t="s">
        <v>495</v>
      </c>
      <c r="D284" s="127" t="s">
        <v>76</v>
      </c>
      <c r="E284" s="127" t="s">
        <v>428</v>
      </c>
      <c r="F284" s="128">
        <v>605398</v>
      </c>
      <c r="G284" s="128">
        <v>572398</v>
      </c>
    </row>
    <row r="285" spans="1:7" s="36" customFormat="1" ht="15" x14ac:dyDescent="0.2">
      <c r="A285" s="126" t="s">
        <v>521</v>
      </c>
      <c r="B285" s="127" t="s">
        <v>167</v>
      </c>
      <c r="C285" s="127" t="s">
        <v>495</v>
      </c>
      <c r="D285" s="127" t="s">
        <v>76</v>
      </c>
      <c r="E285" s="127" t="s">
        <v>522</v>
      </c>
      <c r="F285" s="128">
        <v>53602</v>
      </c>
      <c r="G285" s="128">
        <v>53602</v>
      </c>
    </row>
    <row r="286" spans="1:7" s="36" customFormat="1" ht="24" x14ac:dyDescent="0.2">
      <c r="A286" s="131" t="s">
        <v>277</v>
      </c>
      <c r="B286" s="132" t="s">
        <v>170</v>
      </c>
      <c r="C286" s="132"/>
      <c r="D286" s="132"/>
      <c r="E286" s="132"/>
      <c r="F286" s="133">
        <f t="shared" ref="F286:G288" si="43">F287</f>
        <v>267584.15999999997</v>
      </c>
      <c r="G286" s="133">
        <f t="shared" si="43"/>
        <v>267584.15999999997</v>
      </c>
    </row>
    <row r="287" spans="1:7" s="36" customFormat="1" ht="15" x14ac:dyDescent="0.2">
      <c r="A287" s="52" t="s">
        <v>383</v>
      </c>
      <c r="B287" s="22" t="s">
        <v>694</v>
      </c>
      <c r="C287" s="22" t="s">
        <v>495</v>
      </c>
      <c r="D287" s="22"/>
      <c r="E287" s="132"/>
      <c r="F287" s="119">
        <f t="shared" si="43"/>
        <v>267584.15999999997</v>
      </c>
      <c r="G287" s="119">
        <f t="shared" si="43"/>
        <v>267584.15999999997</v>
      </c>
    </row>
    <row r="288" spans="1:7" s="36" customFormat="1" ht="15" x14ac:dyDescent="0.2">
      <c r="A288" s="70" t="s">
        <v>385</v>
      </c>
      <c r="B288" s="22" t="s">
        <v>694</v>
      </c>
      <c r="C288" s="22" t="s">
        <v>495</v>
      </c>
      <c r="D288" s="22" t="s">
        <v>496</v>
      </c>
      <c r="E288" s="132"/>
      <c r="F288" s="119">
        <f t="shared" si="43"/>
        <v>267584.15999999997</v>
      </c>
      <c r="G288" s="119">
        <f t="shared" si="43"/>
        <v>267584.15999999997</v>
      </c>
    </row>
    <row r="289" spans="1:7" s="36" customFormat="1" ht="24" x14ac:dyDescent="0.2">
      <c r="A289" s="126" t="s">
        <v>104</v>
      </c>
      <c r="B289" s="127" t="s">
        <v>694</v>
      </c>
      <c r="C289" s="127" t="s">
        <v>495</v>
      </c>
      <c r="D289" s="127" t="s">
        <v>496</v>
      </c>
      <c r="E289" s="127" t="s">
        <v>410</v>
      </c>
      <c r="F289" s="128">
        <f>F290+F291</f>
        <v>267584.15999999997</v>
      </c>
      <c r="G289" s="128">
        <f>G290+G291</f>
        <v>267584.15999999997</v>
      </c>
    </row>
    <row r="290" spans="1:7" s="36" customFormat="1" ht="15" x14ac:dyDescent="0.2">
      <c r="A290" s="126" t="s">
        <v>105</v>
      </c>
      <c r="B290" s="127" t="s">
        <v>694</v>
      </c>
      <c r="C290" s="127" t="s">
        <v>495</v>
      </c>
      <c r="D290" s="127" t="s">
        <v>496</v>
      </c>
      <c r="E290" s="127" t="s">
        <v>428</v>
      </c>
      <c r="F290" s="128">
        <v>258812</v>
      </c>
      <c r="G290" s="128">
        <v>258812</v>
      </c>
    </row>
    <row r="291" spans="1:7" s="36" customFormat="1" ht="15" x14ac:dyDescent="0.2">
      <c r="A291" s="126" t="s">
        <v>521</v>
      </c>
      <c r="B291" s="127" t="s">
        <v>694</v>
      </c>
      <c r="C291" s="127" t="s">
        <v>495</v>
      </c>
      <c r="D291" s="127" t="s">
        <v>496</v>
      </c>
      <c r="E291" s="127" t="s">
        <v>522</v>
      </c>
      <c r="F291" s="128">
        <v>8772.16</v>
      </c>
      <c r="G291" s="128">
        <v>8772.16</v>
      </c>
    </row>
    <row r="292" spans="1:7" s="36" customFormat="1" ht="60" x14ac:dyDescent="0.2">
      <c r="A292" s="147" t="s">
        <v>374</v>
      </c>
      <c r="B292" s="132" t="s">
        <v>278</v>
      </c>
      <c r="C292" s="132"/>
      <c r="D292" s="132"/>
      <c r="E292" s="132"/>
      <c r="F292" s="133">
        <f t="shared" ref="F292:G294" si="44">F293</f>
        <v>774902.9</v>
      </c>
      <c r="G292" s="133">
        <f t="shared" si="44"/>
        <v>764991.2</v>
      </c>
    </row>
    <row r="293" spans="1:7" s="36" customFormat="1" ht="15" x14ac:dyDescent="0.2">
      <c r="A293" s="52" t="s">
        <v>383</v>
      </c>
      <c r="B293" s="118" t="s">
        <v>278</v>
      </c>
      <c r="C293" s="22" t="s">
        <v>495</v>
      </c>
      <c r="D293" s="22"/>
      <c r="E293" s="132"/>
      <c r="F293" s="119">
        <f t="shared" si="44"/>
        <v>774902.9</v>
      </c>
      <c r="G293" s="119">
        <f t="shared" si="44"/>
        <v>764991.2</v>
      </c>
    </row>
    <row r="294" spans="1:7" s="36" customFormat="1" ht="15" x14ac:dyDescent="0.2">
      <c r="A294" s="70" t="s">
        <v>385</v>
      </c>
      <c r="B294" s="118" t="s">
        <v>278</v>
      </c>
      <c r="C294" s="22" t="s">
        <v>495</v>
      </c>
      <c r="D294" s="22" t="s">
        <v>496</v>
      </c>
      <c r="E294" s="132"/>
      <c r="F294" s="119">
        <f t="shared" si="44"/>
        <v>774902.9</v>
      </c>
      <c r="G294" s="119">
        <f t="shared" si="44"/>
        <v>764991.2</v>
      </c>
    </row>
    <row r="295" spans="1:7" s="36" customFormat="1" ht="24" x14ac:dyDescent="0.2">
      <c r="A295" s="126" t="s">
        <v>104</v>
      </c>
      <c r="B295" s="127" t="s">
        <v>278</v>
      </c>
      <c r="C295" s="127" t="s">
        <v>495</v>
      </c>
      <c r="D295" s="127" t="s">
        <v>496</v>
      </c>
      <c r="E295" s="127" t="s">
        <v>410</v>
      </c>
      <c r="F295" s="128">
        <f>F296+F297</f>
        <v>774902.9</v>
      </c>
      <c r="G295" s="128">
        <f>G296+G297</f>
        <v>764991.2</v>
      </c>
    </row>
    <row r="296" spans="1:7" s="36" customFormat="1" ht="15" x14ac:dyDescent="0.2">
      <c r="A296" s="126" t="s">
        <v>105</v>
      </c>
      <c r="B296" s="127" t="s">
        <v>278</v>
      </c>
      <c r="C296" s="127" t="s">
        <v>495</v>
      </c>
      <c r="D296" s="127" t="s">
        <v>496</v>
      </c>
      <c r="E296" s="127" t="s">
        <v>428</v>
      </c>
      <c r="F296" s="128">
        <v>740307.9</v>
      </c>
      <c r="G296" s="128">
        <v>730396.2</v>
      </c>
    </row>
    <row r="297" spans="1:7" s="36" customFormat="1" ht="15" x14ac:dyDescent="0.2">
      <c r="A297" s="126" t="s">
        <v>521</v>
      </c>
      <c r="B297" s="127" t="s">
        <v>278</v>
      </c>
      <c r="C297" s="127" t="s">
        <v>495</v>
      </c>
      <c r="D297" s="127" t="s">
        <v>496</v>
      </c>
      <c r="E297" s="127" t="s">
        <v>522</v>
      </c>
      <c r="F297" s="128">
        <v>34595</v>
      </c>
      <c r="G297" s="128">
        <v>34595</v>
      </c>
    </row>
    <row r="298" spans="1:7" s="36" customFormat="1" ht="24" x14ac:dyDescent="0.2">
      <c r="A298" s="131" t="s">
        <v>280</v>
      </c>
      <c r="B298" s="132" t="s">
        <v>171</v>
      </c>
      <c r="C298" s="132"/>
      <c r="D298" s="132"/>
      <c r="E298" s="132"/>
      <c r="F298" s="133">
        <f t="shared" ref="F298:G300" si="45">F299</f>
        <v>101291.4</v>
      </c>
      <c r="G298" s="133">
        <f t="shared" si="45"/>
        <v>101291.4</v>
      </c>
    </row>
    <row r="299" spans="1:7" s="36" customFormat="1" ht="15" x14ac:dyDescent="0.2">
      <c r="A299" s="52" t="s">
        <v>383</v>
      </c>
      <c r="B299" s="118" t="s">
        <v>171</v>
      </c>
      <c r="C299" s="118" t="s">
        <v>495</v>
      </c>
      <c r="D299" s="118"/>
      <c r="E299" s="118"/>
      <c r="F299" s="119">
        <f t="shared" si="45"/>
        <v>101291.4</v>
      </c>
      <c r="G299" s="119">
        <f t="shared" si="45"/>
        <v>101291.4</v>
      </c>
    </row>
    <row r="300" spans="1:7" s="36" customFormat="1" ht="15" x14ac:dyDescent="0.2">
      <c r="A300" s="70" t="s">
        <v>279</v>
      </c>
      <c r="B300" s="118" t="s">
        <v>171</v>
      </c>
      <c r="C300" s="118" t="s">
        <v>495</v>
      </c>
      <c r="D300" s="118" t="s">
        <v>488</v>
      </c>
      <c r="E300" s="118"/>
      <c r="F300" s="119">
        <f t="shared" si="45"/>
        <v>101291.4</v>
      </c>
      <c r="G300" s="119">
        <f t="shared" si="45"/>
        <v>101291.4</v>
      </c>
    </row>
    <row r="301" spans="1:7" s="36" customFormat="1" ht="24" x14ac:dyDescent="0.2">
      <c r="A301" s="126" t="s">
        <v>104</v>
      </c>
      <c r="B301" s="127" t="s">
        <v>695</v>
      </c>
      <c r="C301" s="127" t="s">
        <v>495</v>
      </c>
      <c r="D301" s="127" t="s">
        <v>488</v>
      </c>
      <c r="E301" s="127" t="s">
        <v>410</v>
      </c>
      <c r="F301" s="128">
        <f>F302+F303</f>
        <v>101291.4</v>
      </c>
      <c r="G301" s="128">
        <f>G302+G303</f>
        <v>101291.4</v>
      </c>
    </row>
    <row r="302" spans="1:7" s="36" customFormat="1" ht="15" x14ac:dyDescent="0.2">
      <c r="A302" s="126" t="s">
        <v>105</v>
      </c>
      <c r="B302" s="127" t="s">
        <v>695</v>
      </c>
      <c r="C302" s="127" t="s">
        <v>495</v>
      </c>
      <c r="D302" s="127" t="s">
        <v>488</v>
      </c>
      <c r="E302" s="127" t="s">
        <v>428</v>
      </c>
      <c r="F302" s="128">
        <v>3223.9</v>
      </c>
      <c r="G302" s="128">
        <v>3223.9</v>
      </c>
    </row>
    <row r="303" spans="1:7" s="36" customFormat="1" ht="15" x14ac:dyDescent="0.2">
      <c r="A303" s="126" t="s">
        <v>521</v>
      </c>
      <c r="B303" s="127" t="s">
        <v>695</v>
      </c>
      <c r="C303" s="127" t="s">
        <v>495</v>
      </c>
      <c r="D303" s="127" t="s">
        <v>488</v>
      </c>
      <c r="E303" s="127" t="s">
        <v>522</v>
      </c>
      <c r="F303" s="128">
        <v>98067.5</v>
      </c>
      <c r="G303" s="128">
        <v>98067.5</v>
      </c>
    </row>
    <row r="304" spans="1:7" s="36" customFormat="1" ht="24" x14ac:dyDescent="0.2">
      <c r="A304" s="131" t="s">
        <v>282</v>
      </c>
      <c r="B304" s="132" t="s">
        <v>281</v>
      </c>
      <c r="C304" s="132"/>
      <c r="D304" s="132"/>
      <c r="E304" s="132"/>
      <c r="F304" s="133">
        <f t="shared" ref="F304:G306" si="46">F305</f>
        <v>9279.2000000000007</v>
      </c>
      <c r="G304" s="133">
        <f t="shared" si="46"/>
        <v>9279.2000000000007</v>
      </c>
    </row>
    <row r="305" spans="1:7" s="36" customFormat="1" ht="15" x14ac:dyDescent="0.2">
      <c r="A305" s="52" t="s">
        <v>383</v>
      </c>
      <c r="B305" s="118" t="s">
        <v>696</v>
      </c>
      <c r="C305" s="118" t="s">
        <v>495</v>
      </c>
      <c r="D305" s="118"/>
      <c r="E305" s="118"/>
      <c r="F305" s="119">
        <f t="shared" si="46"/>
        <v>9279.2000000000007</v>
      </c>
      <c r="G305" s="119">
        <f t="shared" si="46"/>
        <v>9279.2000000000007</v>
      </c>
    </row>
    <row r="306" spans="1:7" s="36" customFormat="1" ht="15" x14ac:dyDescent="0.2">
      <c r="A306" s="70" t="s">
        <v>387</v>
      </c>
      <c r="B306" s="118" t="s">
        <v>696</v>
      </c>
      <c r="C306" s="118" t="s">
        <v>495</v>
      </c>
      <c r="D306" s="118" t="s">
        <v>489</v>
      </c>
      <c r="E306" s="118"/>
      <c r="F306" s="119">
        <f t="shared" si="46"/>
        <v>9279.2000000000007</v>
      </c>
      <c r="G306" s="119">
        <f t="shared" si="46"/>
        <v>9279.2000000000007</v>
      </c>
    </row>
    <row r="307" spans="1:7" s="36" customFormat="1" ht="24" x14ac:dyDescent="0.2">
      <c r="A307" s="126" t="s">
        <v>104</v>
      </c>
      <c r="B307" s="127" t="s">
        <v>696</v>
      </c>
      <c r="C307" s="127" t="s">
        <v>495</v>
      </c>
      <c r="D307" s="127" t="s">
        <v>489</v>
      </c>
      <c r="E307" s="127" t="s">
        <v>410</v>
      </c>
      <c r="F307" s="128">
        <f>F308+F309</f>
        <v>9279.2000000000007</v>
      </c>
      <c r="G307" s="128">
        <f>G308+G309</f>
        <v>9279.2000000000007</v>
      </c>
    </row>
    <row r="308" spans="1:7" s="36" customFormat="1" ht="15" x14ac:dyDescent="0.2">
      <c r="A308" s="126" t="s">
        <v>105</v>
      </c>
      <c r="B308" s="127" t="s">
        <v>696</v>
      </c>
      <c r="C308" s="127" t="s">
        <v>495</v>
      </c>
      <c r="D308" s="127" t="s">
        <v>489</v>
      </c>
      <c r="E308" s="127" t="s">
        <v>428</v>
      </c>
      <c r="F308" s="128">
        <v>9279.2000000000007</v>
      </c>
      <c r="G308" s="128">
        <v>9279.2000000000007</v>
      </c>
    </row>
    <row r="309" spans="1:7" s="36" customFormat="1" ht="15" x14ac:dyDescent="0.2">
      <c r="A309" s="126" t="s">
        <v>521</v>
      </c>
      <c r="B309" s="127" t="s">
        <v>696</v>
      </c>
      <c r="C309" s="127" t="s">
        <v>495</v>
      </c>
      <c r="D309" s="127" t="s">
        <v>489</v>
      </c>
      <c r="E309" s="127" t="s">
        <v>522</v>
      </c>
      <c r="F309" s="142">
        <v>0</v>
      </c>
      <c r="G309" s="142">
        <v>0</v>
      </c>
    </row>
    <row r="310" spans="1:7" s="36" customFormat="1" ht="24" x14ac:dyDescent="0.2">
      <c r="A310" s="131" t="s">
        <v>289</v>
      </c>
      <c r="B310" s="132" t="s">
        <v>283</v>
      </c>
      <c r="C310" s="146"/>
      <c r="D310" s="146"/>
      <c r="E310" s="132"/>
      <c r="F310" s="133">
        <f t="shared" ref="F310:G312" si="47">F311</f>
        <v>77172</v>
      </c>
      <c r="G310" s="133">
        <f t="shared" si="47"/>
        <v>77172</v>
      </c>
    </row>
    <row r="311" spans="1:7" s="36" customFormat="1" ht="15" x14ac:dyDescent="0.2">
      <c r="A311" s="52" t="s">
        <v>383</v>
      </c>
      <c r="B311" s="118" t="s">
        <v>697</v>
      </c>
      <c r="C311" s="118" t="s">
        <v>495</v>
      </c>
      <c r="D311" s="118"/>
      <c r="E311" s="118"/>
      <c r="F311" s="119">
        <f t="shared" si="47"/>
        <v>77172</v>
      </c>
      <c r="G311" s="119">
        <f t="shared" si="47"/>
        <v>77172</v>
      </c>
    </row>
    <row r="312" spans="1:7" s="36" customFormat="1" ht="15" x14ac:dyDescent="0.2">
      <c r="A312" s="70" t="s">
        <v>387</v>
      </c>
      <c r="B312" s="118" t="s">
        <v>697</v>
      </c>
      <c r="C312" s="118" t="s">
        <v>495</v>
      </c>
      <c r="D312" s="118" t="s">
        <v>489</v>
      </c>
      <c r="E312" s="118"/>
      <c r="F312" s="119">
        <f t="shared" si="47"/>
        <v>77172</v>
      </c>
      <c r="G312" s="119">
        <f t="shared" si="47"/>
        <v>77172</v>
      </c>
    </row>
    <row r="313" spans="1:7" s="36" customFormat="1" ht="24" x14ac:dyDescent="0.2">
      <c r="A313" s="126" t="s">
        <v>104</v>
      </c>
      <c r="B313" s="127" t="s">
        <v>697</v>
      </c>
      <c r="C313" s="127" t="s">
        <v>495</v>
      </c>
      <c r="D313" s="127" t="s">
        <v>489</v>
      </c>
      <c r="E313" s="127" t="s">
        <v>410</v>
      </c>
      <c r="F313" s="128">
        <f>F314+F315</f>
        <v>77172</v>
      </c>
      <c r="G313" s="128">
        <f>G314+G315</f>
        <v>77172</v>
      </c>
    </row>
    <row r="314" spans="1:7" s="36" customFormat="1" ht="15" x14ac:dyDescent="0.2">
      <c r="A314" s="126" t="s">
        <v>105</v>
      </c>
      <c r="B314" s="127" t="s">
        <v>697</v>
      </c>
      <c r="C314" s="127" t="s">
        <v>495</v>
      </c>
      <c r="D314" s="127" t="s">
        <v>489</v>
      </c>
      <c r="E314" s="127" t="s">
        <v>428</v>
      </c>
      <c r="F314" s="128">
        <v>68670</v>
      </c>
      <c r="G314" s="128">
        <v>68670</v>
      </c>
    </row>
    <row r="315" spans="1:7" s="36" customFormat="1" ht="15" x14ac:dyDescent="0.2">
      <c r="A315" s="126" t="s">
        <v>521</v>
      </c>
      <c r="B315" s="127" t="s">
        <v>697</v>
      </c>
      <c r="C315" s="127" t="s">
        <v>495</v>
      </c>
      <c r="D315" s="127" t="s">
        <v>489</v>
      </c>
      <c r="E315" s="127" t="s">
        <v>522</v>
      </c>
      <c r="F315" s="128">
        <v>8502</v>
      </c>
      <c r="G315" s="128">
        <v>8502</v>
      </c>
    </row>
    <row r="316" spans="1:7" s="36" customFormat="1" ht="15" x14ac:dyDescent="0.2">
      <c r="A316" s="117" t="s">
        <v>463</v>
      </c>
      <c r="B316" s="118" t="s">
        <v>172</v>
      </c>
      <c r="C316" s="118"/>
      <c r="D316" s="118"/>
      <c r="E316" s="118"/>
      <c r="F316" s="119">
        <f>F317+F327+F334</f>
        <v>6170</v>
      </c>
      <c r="G316" s="119">
        <f>G317+G327+G334</f>
        <v>6170</v>
      </c>
    </row>
    <row r="317" spans="1:7" s="36" customFormat="1" ht="24" x14ac:dyDescent="0.2">
      <c r="A317" s="135" t="s">
        <v>175</v>
      </c>
      <c r="B317" s="132" t="s">
        <v>139</v>
      </c>
      <c r="C317" s="132"/>
      <c r="D317" s="132"/>
      <c r="E317" s="132"/>
      <c r="F317" s="133">
        <f t="shared" ref="F317:G319" si="48">F318</f>
        <v>3985</v>
      </c>
      <c r="G317" s="133">
        <f t="shared" si="48"/>
        <v>3985</v>
      </c>
    </row>
    <row r="318" spans="1:7" s="36" customFormat="1" ht="15" x14ac:dyDescent="0.2">
      <c r="A318" s="52" t="s">
        <v>383</v>
      </c>
      <c r="B318" s="118" t="s">
        <v>699</v>
      </c>
      <c r="C318" s="118" t="s">
        <v>495</v>
      </c>
      <c r="D318" s="118"/>
      <c r="E318" s="132"/>
      <c r="F318" s="119">
        <f t="shared" si="48"/>
        <v>3985</v>
      </c>
      <c r="G318" s="119">
        <f t="shared" si="48"/>
        <v>3985</v>
      </c>
    </row>
    <row r="319" spans="1:7" s="36" customFormat="1" ht="15" x14ac:dyDescent="0.2">
      <c r="A319" s="70" t="s">
        <v>387</v>
      </c>
      <c r="B319" s="118" t="s">
        <v>699</v>
      </c>
      <c r="C319" s="118" t="s">
        <v>495</v>
      </c>
      <c r="D319" s="118" t="s">
        <v>489</v>
      </c>
      <c r="E319" s="132"/>
      <c r="F319" s="119">
        <f t="shared" si="48"/>
        <v>3985</v>
      </c>
      <c r="G319" s="119">
        <f t="shared" si="48"/>
        <v>3985</v>
      </c>
    </row>
    <row r="320" spans="1:7" s="36" customFormat="1" ht="15" x14ac:dyDescent="0.2">
      <c r="A320" s="150" t="s">
        <v>490</v>
      </c>
      <c r="B320" s="146" t="s">
        <v>699</v>
      </c>
      <c r="C320" s="146" t="s">
        <v>495</v>
      </c>
      <c r="D320" s="146" t="s">
        <v>489</v>
      </c>
      <c r="E320" s="146"/>
      <c r="F320" s="151">
        <f>F321+F323+F325</f>
        <v>3985</v>
      </c>
      <c r="G320" s="151">
        <f>G321+G323+G325</f>
        <v>3985</v>
      </c>
    </row>
    <row r="321" spans="1:7" s="36" customFormat="1" ht="36" x14ac:dyDescent="0.2">
      <c r="A321" s="126" t="s">
        <v>79</v>
      </c>
      <c r="B321" s="127" t="s">
        <v>699</v>
      </c>
      <c r="C321" s="127" t="s">
        <v>495</v>
      </c>
      <c r="D321" s="127" t="s">
        <v>489</v>
      </c>
      <c r="E321" s="127" t="s">
        <v>80</v>
      </c>
      <c r="F321" s="128">
        <f>F322</f>
        <v>3800</v>
      </c>
      <c r="G321" s="128">
        <f>G322</f>
        <v>3800</v>
      </c>
    </row>
    <row r="322" spans="1:7" s="36" customFormat="1" ht="15" x14ac:dyDescent="0.2">
      <c r="A322" s="126" t="s">
        <v>491</v>
      </c>
      <c r="B322" s="127" t="s">
        <v>699</v>
      </c>
      <c r="C322" s="127" t="s">
        <v>495</v>
      </c>
      <c r="D322" s="127" t="s">
        <v>489</v>
      </c>
      <c r="E322" s="127" t="s">
        <v>492</v>
      </c>
      <c r="F322" s="128">
        <f>2920+880</f>
        <v>3800</v>
      </c>
      <c r="G322" s="128">
        <f>2920+880</f>
        <v>3800</v>
      </c>
    </row>
    <row r="323" spans="1:7" s="36" customFormat="1" ht="15" x14ac:dyDescent="0.2">
      <c r="A323" s="126" t="s">
        <v>303</v>
      </c>
      <c r="B323" s="127" t="s">
        <v>699</v>
      </c>
      <c r="C323" s="127" t="s">
        <v>495</v>
      </c>
      <c r="D323" s="127" t="s">
        <v>489</v>
      </c>
      <c r="E323" s="127" t="s">
        <v>84</v>
      </c>
      <c r="F323" s="128">
        <f>F324</f>
        <v>180</v>
      </c>
      <c r="G323" s="128">
        <f>G324</f>
        <v>180</v>
      </c>
    </row>
    <row r="324" spans="1:7" s="36" customFormat="1" ht="24" x14ac:dyDescent="0.2">
      <c r="A324" s="126" t="s">
        <v>85</v>
      </c>
      <c r="B324" s="127" t="s">
        <v>699</v>
      </c>
      <c r="C324" s="127" t="s">
        <v>495</v>
      </c>
      <c r="D324" s="127" t="s">
        <v>489</v>
      </c>
      <c r="E324" s="127" t="s">
        <v>86</v>
      </c>
      <c r="F324" s="128">
        <f>50+80+50</f>
        <v>180</v>
      </c>
      <c r="G324" s="128">
        <f>50+80+50</f>
        <v>180</v>
      </c>
    </row>
    <row r="325" spans="1:7" s="36" customFormat="1" ht="15" x14ac:dyDescent="0.2">
      <c r="A325" s="126" t="s">
        <v>87</v>
      </c>
      <c r="B325" s="127" t="s">
        <v>699</v>
      </c>
      <c r="C325" s="127" t="s">
        <v>495</v>
      </c>
      <c r="D325" s="127" t="s">
        <v>489</v>
      </c>
      <c r="E325" s="127" t="s">
        <v>88</v>
      </c>
      <c r="F325" s="180">
        <f>F326</f>
        <v>5</v>
      </c>
      <c r="G325" s="180">
        <f>G326</f>
        <v>5</v>
      </c>
    </row>
    <row r="326" spans="1:7" s="36" customFormat="1" ht="15" x14ac:dyDescent="0.2">
      <c r="A326" s="126" t="s">
        <v>156</v>
      </c>
      <c r="B326" s="127" t="s">
        <v>699</v>
      </c>
      <c r="C326" s="127" t="s">
        <v>495</v>
      </c>
      <c r="D326" s="127" t="s">
        <v>489</v>
      </c>
      <c r="E326" s="127" t="s">
        <v>89</v>
      </c>
      <c r="F326" s="180">
        <v>5</v>
      </c>
      <c r="G326" s="180">
        <v>5</v>
      </c>
    </row>
    <row r="327" spans="1:7" s="36" customFormat="1" ht="36" x14ac:dyDescent="0.2">
      <c r="A327" s="135" t="s">
        <v>290</v>
      </c>
      <c r="B327" s="132" t="s">
        <v>700</v>
      </c>
      <c r="C327" s="132"/>
      <c r="D327" s="132"/>
      <c r="E327" s="132"/>
      <c r="F327" s="133">
        <f>F328</f>
        <v>1635</v>
      </c>
      <c r="G327" s="133">
        <f>G328</f>
        <v>1635</v>
      </c>
    </row>
    <row r="328" spans="1:7" s="36" customFormat="1" ht="15" x14ac:dyDescent="0.2">
      <c r="A328" s="52" t="s">
        <v>383</v>
      </c>
      <c r="B328" s="118" t="s">
        <v>700</v>
      </c>
      <c r="C328" s="118" t="s">
        <v>495</v>
      </c>
      <c r="D328" s="118"/>
      <c r="E328" s="132"/>
      <c r="F328" s="119">
        <f>F329</f>
        <v>1635</v>
      </c>
      <c r="G328" s="119">
        <f>G329</f>
        <v>1635</v>
      </c>
    </row>
    <row r="329" spans="1:7" s="36" customFormat="1" ht="15" x14ac:dyDescent="0.2">
      <c r="A329" s="70" t="s">
        <v>387</v>
      </c>
      <c r="B329" s="118" t="s">
        <v>700</v>
      </c>
      <c r="C329" s="118" t="s">
        <v>495</v>
      </c>
      <c r="D329" s="118" t="s">
        <v>489</v>
      </c>
      <c r="E329" s="132"/>
      <c r="F329" s="119">
        <f>F330+F332</f>
        <v>1635</v>
      </c>
      <c r="G329" s="119">
        <f>G330+G332</f>
        <v>1635</v>
      </c>
    </row>
    <row r="330" spans="1:7" s="36" customFormat="1" ht="36" x14ac:dyDescent="0.2">
      <c r="A330" s="126" t="s">
        <v>79</v>
      </c>
      <c r="B330" s="127" t="s">
        <v>700</v>
      </c>
      <c r="C330" s="127" t="s">
        <v>495</v>
      </c>
      <c r="D330" s="127" t="s">
        <v>489</v>
      </c>
      <c r="E330" s="127" t="s">
        <v>80</v>
      </c>
      <c r="F330" s="128">
        <f>F331</f>
        <v>325</v>
      </c>
      <c r="G330" s="128">
        <f>G331</f>
        <v>325</v>
      </c>
    </row>
    <row r="331" spans="1:7" s="36" customFormat="1" ht="15" x14ac:dyDescent="0.2">
      <c r="A331" s="126" t="s">
        <v>491</v>
      </c>
      <c r="B331" s="127" t="s">
        <v>700</v>
      </c>
      <c r="C331" s="127" t="s">
        <v>495</v>
      </c>
      <c r="D331" s="127" t="s">
        <v>489</v>
      </c>
      <c r="E331" s="127" t="s">
        <v>492</v>
      </c>
      <c r="F331" s="128">
        <v>325</v>
      </c>
      <c r="G331" s="128">
        <v>325</v>
      </c>
    </row>
    <row r="332" spans="1:7" s="36" customFormat="1" ht="15" x14ac:dyDescent="0.2">
      <c r="A332" s="126" t="s">
        <v>303</v>
      </c>
      <c r="B332" s="127" t="s">
        <v>700</v>
      </c>
      <c r="C332" s="127" t="s">
        <v>495</v>
      </c>
      <c r="D332" s="127" t="s">
        <v>489</v>
      </c>
      <c r="E332" s="127" t="s">
        <v>84</v>
      </c>
      <c r="F332" s="128">
        <f>F333</f>
        <v>1310</v>
      </c>
      <c r="G332" s="128">
        <f>G333</f>
        <v>1310</v>
      </c>
    </row>
    <row r="333" spans="1:7" s="36" customFormat="1" ht="24" x14ac:dyDescent="0.2">
      <c r="A333" s="126" t="s">
        <v>85</v>
      </c>
      <c r="B333" s="127" t="s">
        <v>700</v>
      </c>
      <c r="C333" s="127" t="s">
        <v>495</v>
      </c>
      <c r="D333" s="127" t="s">
        <v>489</v>
      </c>
      <c r="E333" s="127" t="s">
        <v>86</v>
      </c>
      <c r="F333" s="128">
        <v>1310</v>
      </c>
      <c r="G333" s="128">
        <v>1310</v>
      </c>
    </row>
    <row r="334" spans="1:7" s="36" customFormat="1" ht="48" x14ac:dyDescent="0.2">
      <c r="A334" s="135" t="s">
        <v>461</v>
      </c>
      <c r="B334" s="132" t="s">
        <v>701</v>
      </c>
      <c r="C334" s="132"/>
      <c r="D334" s="132"/>
      <c r="E334" s="132"/>
      <c r="F334" s="133">
        <f>F335</f>
        <v>550</v>
      </c>
      <c r="G334" s="133">
        <f>G335</f>
        <v>550</v>
      </c>
    </row>
    <row r="335" spans="1:7" s="36" customFormat="1" ht="15" x14ac:dyDescent="0.2">
      <c r="A335" s="52" t="s">
        <v>383</v>
      </c>
      <c r="B335" s="118" t="s">
        <v>701</v>
      </c>
      <c r="C335" s="118" t="s">
        <v>495</v>
      </c>
      <c r="D335" s="118"/>
      <c r="E335" s="146"/>
      <c r="F335" s="119">
        <f>F336</f>
        <v>550</v>
      </c>
      <c r="G335" s="119">
        <f>G336</f>
        <v>550</v>
      </c>
    </row>
    <row r="336" spans="1:7" s="36" customFormat="1" ht="15" x14ac:dyDescent="0.2">
      <c r="A336" s="70" t="s">
        <v>387</v>
      </c>
      <c r="B336" s="118" t="s">
        <v>701</v>
      </c>
      <c r="C336" s="118" t="s">
        <v>495</v>
      </c>
      <c r="D336" s="118" t="s">
        <v>489</v>
      </c>
      <c r="E336" s="146"/>
      <c r="F336" s="119">
        <f>F337+F339+F341</f>
        <v>550</v>
      </c>
      <c r="G336" s="119">
        <f>G337+G339+G341</f>
        <v>550</v>
      </c>
    </row>
    <row r="337" spans="1:7" s="36" customFormat="1" ht="36" x14ac:dyDescent="0.2">
      <c r="A337" s="126" t="s">
        <v>79</v>
      </c>
      <c r="B337" s="127" t="s">
        <v>701</v>
      </c>
      <c r="C337" s="127" t="s">
        <v>495</v>
      </c>
      <c r="D337" s="127" t="s">
        <v>489</v>
      </c>
      <c r="E337" s="127" t="s">
        <v>80</v>
      </c>
      <c r="F337" s="128">
        <f>F338</f>
        <v>155</v>
      </c>
      <c r="G337" s="128">
        <f>G338</f>
        <v>155</v>
      </c>
    </row>
    <row r="338" spans="1:7" s="36" customFormat="1" ht="15" x14ac:dyDescent="0.2">
      <c r="A338" s="126" t="s">
        <v>491</v>
      </c>
      <c r="B338" s="127" t="s">
        <v>701</v>
      </c>
      <c r="C338" s="127" t="s">
        <v>495</v>
      </c>
      <c r="D338" s="127" t="s">
        <v>489</v>
      </c>
      <c r="E338" s="127" t="s">
        <v>492</v>
      </c>
      <c r="F338" s="128">
        <v>155</v>
      </c>
      <c r="G338" s="128">
        <v>155</v>
      </c>
    </row>
    <row r="339" spans="1:7" s="36" customFormat="1" ht="15" x14ac:dyDescent="0.2">
      <c r="A339" s="126" t="s">
        <v>303</v>
      </c>
      <c r="B339" s="127" t="s">
        <v>701</v>
      </c>
      <c r="C339" s="127" t="s">
        <v>495</v>
      </c>
      <c r="D339" s="127" t="s">
        <v>489</v>
      </c>
      <c r="E339" s="127" t="s">
        <v>84</v>
      </c>
      <c r="F339" s="128">
        <f>F340</f>
        <v>205</v>
      </c>
      <c r="G339" s="128">
        <f>G340</f>
        <v>205</v>
      </c>
    </row>
    <row r="340" spans="1:7" s="36" customFormat="1" ht="24" x14ac:dyDescent="0.2">
      <c r="A340" s="126" t="s">
        <v>85</v>
      </c>
      <c r="B340" s="127" t="s">
        <v>701</v>
      </c>
      <c r="C340" s="127" t="s">
        <v>495</v>
      </c>
      <c r="D340" s="127" t="s">
        <v>489</v>
      </c>
      <c r="E340" s="127" t="s">
        <v>86</v>
      </c>
      <c r="F340" s="128">
        <v>205</v>
      </c>
      <c r="G340" s="128">
        <v>205</v>
      </c>
    </row>
    <row r="341" spans="1:7" s="36" customFormat="1" ht="15" x14ac:dyDescent="0.2">
      <c r="A341" s="126" t="s">
        <v>95</v>
      </c>
      <c r="B341" s="127" t="s">
        <v>701</v>
      </c>
      <c r="C341" s="127" t="s">
        <v>495</v>
      </c>
      <c r="D341" s="127" t="s">
        <v>489</v>
      </c>
      <c r="E341" s="127" t="s">
        <v>94</v>
      </c>
      <c r="F341" s="128">
        <f>F342</f>
        <v>190</v>
      </c>
      <c r="G341" s="128">
        <f>G342</f>
        <v>190</v>
      </c>
    </row>
    <row r="342" spans="1:7" s="36" customFormat="1" ht="24" x14ac:dyDescent="0.2">
      <c r="A342" s="126" t="s">
        <v>691</v>
      </c>
      <c r="B342" s="127" t="s">
        <v>701</v>
      </c>
      <c r="C342" s="127" t="s">
        <v>495</v>
      </c>
      <c r="D342" s="127" t="s">
        <v>489</v>
      </c>
      <c r="E342" s="127" t="s">
        <v>692</v>
      </c>
      <c r="F342" s="128">
        <v>190</v>
      </c>
      <c r="G342" s="128">
        <v>190</v>
      </c>
    </row>
    <row r="343" spans="1:7" s="36" customFormat="1" ht="15" x14ac:dyDescent="0.2">
      <c r="A343" s="117" t="s">
        <v>291</v>
      </c>
      <c r="B343" s="118" t="s">
        <v>173</v>
      </c>
      <c r="C343" s="118"/>
      <c r="D343" s="118"/>
      <c r="E343" s="118"/>
      <c r="F343" s="119">
        <f>F344+F349+F355+F361</f>
        <v>51318.8</v>
      </c>
      <c r="G343" s="119">
        <f>G344+G349+G355+G361</f>
        <v>50161.7</v>
      </c>
    </row>
    <row r="344" spans="1:7" s="36" customFormat="1" ht="24" x14ac:dyDescent="0.2">
      <c r="A344" s="135" t="s">
        <v>180</v>
      </c>
      <c r="B344" s="132" t="s">
        <v>702</v>
      </c>
      <c r="C344" s="132"/>
      <c r="D344" s="132"/>
      <c r="E344" s="132"/>
      <c r="F344" s="133">
        <f t="shared" ref="F344:G347" si="49">F345</f>
        <v>640</v>
      </c>
      <c r="G344" s="133">
        <f t="shared" si="49"/>
        <v>640</v>
      </c>
    </row>
    <row r="345" spans="1:7" s="36" customFormat="1" ht="15" x14ac:dyDescent="0.2">
      <c r="A345" s="52" t="s">
        <v>408</v>
      </c>
      <c r="B345" s="22" t="s">
        <v>702</v>
      </c>
      <c r="C345" s="22" t="s">
        <v>520</v>
      </c>
      <c r="D345" s="22"/>
      <c r="E345" s="118"/>
      <c r="F345" s="119">
        <f t="shared" si="49"/>
        <v>640</v>
      </c>
      <c r="G345" s="119">
        <f t="shared" si="49"/>
        <v>640</v>
      </c>
    </row>
    <row r="346" spans="1:7" s="36" customFormat="1" ht="15" x14ac:dyDescent="0.2">
      <c r="A346" s="70" t="s">
        <v>396</v>
      </c>
      <c r="B346" s="22" t="s">
        <v>702</v>
      </c>
      <c r="C346" s="22" t="s">
        <v>520</v>
      </c>
      <c r="D346" s="22" t="s">
        <v>488</v>
      </c>
      <c r="E346" s="118"/>
      <c r="F346" s="119">
        <f t="shared" si="49"/>
        <v>640</v>
      </c>
      <c r="G346" s="119">
        <f t="shared" si="49"/>
        <v>640</v>
      </c>
    </row>
    <row r="347" spans="1:7" s="36" customFormat="1" ht="15" x14ac:dyDescent="0.2">
      <c r="A347" s="126" t="s">
        <v>95</v>
      </c>
      <c r="B347" s="127" t="s">
        <v>702</v>
      </c>
      <c r="C347" s="127" t="s">
        <v>520</v>
      </c>
      <c r="D347" s="127" t="s">
        <v>488</v>
      </c>
      <c r="E347" s="127" t="s">
        <v>94</v>
      </c>
      <c r="F347" s="128">
        <f t="shared" si="49"/>
        <v>640</v>
      </c>
      <c r="G347" s="128">
        <f t="shared" si="49"/>
        <v>640</v>
      </c>
    </row>
    <row r="348" spans="1:7" s="36" customFormat="1" ht="15" x14ac:dyDescent="0.2">
      <c r="A348" s="126" t="s">
        <v>96</v>
      </c>
      <c r="B348" s="127" t="s">
        <v>702</v>
      </c>
      <c r="C348" s="127" t="s">
        <v>520</v>
      </c>
      <c r="D348" s="127" t="s">
        <v>488</v>
      </c>
      <c r="E348" s="127" t="s">
        <v>97</v>
      </c>
      <c r="F348" s="128">
        <v>640</v>
      </c>
      <c r="G348" s="128">
        <v>640</v>
      </c>
    </row>
    <row r="349" spans="1:7" s="36" customFormat="1" ht="24" x14ac:dyDescent="0.2">
      <c r="A349" s="135" t="s">
        <v>181</v>
      </c>
      <c r="B349" s="132" t="s">
        <v>498</v>
      </c>
      <c r="C349" s="132"/>
      <c r="D349" s="132"/>
      <c r="E349" s="132"/>
      <c r="F349" s="133">
        <f t="shared" ref="F349:G351" si="50">F350</f>
        <v>26953.200000000001</v>
      </c>
      <c r="G349" s="133">
        <f t="shared" si="50"/>
        <v>26953.200000000001</v>
      </c>
    </row>
    <row r="350" spans="1:7" s="36" customFormat="1" ht="15" x14ac:dyDescent="0.2">
      <c r="A350" s="52" t="s">
        <v>408</v>
      </c>
      <c r="B350" s="22" t="s">
        <v>698</v>
      </c>
      <c r="C350" s="22" t="s">
        <v>520</v>
      </c>
      <c r="D350" s="22"/>
      <c r="E350" s="132"/>
      <c r="F350" s="119">
        <f t="shared" si="50"/>
        <v>26953.200000000001</v>
      </c>
      <c r="G350" s="119">
        <f t="shared" si="50"/>
        <v>26953.200000000001</v>
      </c>
    </row>
    <row r="351" spans="1:7" s="36" customFormat="1" ht="15" x14ac:dyDescent="0.2">
      <c r="A351" s="70" t="s">
        <v>396</v>
      </c>
      <c r="B351" s="22" t="s">
        <v>698</v>
      </c>
      <c r="C351" s="22" t="s">
        <v>520</v>
      </c>
      <c r="D351" s="22" t="s">
        <v>488</v>
      </c>
      <c r="E351" s="132"/>
      <c r="F351" s="119">
        <f t="shared" si="50"/>
        <v>26953.200000000001</v>
      </c>
      <c r="G351" s="119">
        <f t="shared" si="50"/>
        <v>26953.200000000001</v>
      </c>
    </row>
    <row r="352" spans="1:7" s="36" customFormat="1" ht="24" x14ac:dyDescent="0.2">
      <c r="A352" s="126" t="s">
        <v>104</v>
      </c>
      <c r="B352" s="127" t="s">
        <v>698</v>
      </c>
      <c r="C352" s="127" t="s">
        <v>495</v>
      </c>
      <c r="D352" s="127" t="s">
        <v>496</v>
      </c>
      <c r="E352" s="127" t="s">
        <v>410</v>
      </c>
      <c r="F352" s="128">
        <f>F353+F354</f>
        <v>26953.200000000001</v>
      </c>
      <c r="G352" s="128">
        <f>G353+G354</f>
        <v>26953.200000000001</v>
      </c>
    </row>
    <row r="353" spans="1:7" s="36" customFormat="1" ht="15" x14ac:dyDescent="0.2">
      <c r="A353" s="126" t="s">
        <v>105</v>
      </c>
      <c r="B353" s="127" t="s">
        <v>698</v>
      </c>
      <c r="C353" s="127" t="s">
        <v>495</v>
      </c>
      <c r="D353" s="127" t="s">
        <v>496</v>
      </c>
      <c r="E353" s="127" t="s">
        <v>428</v>
      </c>
      <c r="F353" s="128">
        <v>26058.400000000001</v>
      </c>
      <c r="G353" s="128">
        <v>26058.400000000001</v>
      </c>
    </row>
    <row r="354" spans="1:7" s="36" customFormat="1" ht="15" x14ac:dyDescent="0.2">
      <c r="A354" s="126" t="s">
        <v>521</v>
      </c>
      <c r="B354" s="127" t="s">
        <v>698</v>
      </c>
      <c r="C354" s="127" t="s">
        <v>495</v>
      </c>
      <c r="D354" s="127" t="s">
        <v>496</v>
      </c>
      <c r="E354" s="127" t="s">
        <v>522</v>
      </c>
      <c r="F354" s="128">
        <v>894.8</v>
      </c>
      <c r="G354" s="128">
        <v>894.8</v>
      </c>
    </row>
    <row r="355" spans="1:7" s="36" customFormat="1" ht="36" x14ac:dyDescent="0.2">
      <c r="A355" s="131" t="s">
        <v>144</v>
      </c>
      <c r="B355" s="132" t="s">
        <v>293</v>
      </c>
      <c r="C355" s="132"/>
      <c r="D355" s="132"/>
      <c r="E355" s="132"/>
      <c r="F355" s="133">
        <f t="shared" ref="F355:G357" si="51">F356</f>
        <v>8245.6</v>
      </c>
      <c r="G355" s="133">
        <f t="shared" si="51"/>
        <v>7765</v>
      </c>
    </row>
    <row r="356" spans="1:7" s="36" customFormat="1" ht="15" x14ac:dyDescent="0.2">
      <c r="A356" s="52" t="s">
        <v>408</v>
      </c>
      <c r="B356" s="118" t="s">
        <v>293</v>
      </c>
      <c r="C356" s="22" t="s">
        <v>520</v>
      </c>
      <c r="D356" s="22"/>
      <c r="E356" s="118"/>
      <c r="F356" s="119">
        <f t="shared" si="51"/>
        <v>8245.6</v>
      </c>
      <c r="G356" s="119">
        <f t="shared" si="51"/>
        <v>7765</v>
      </c>
    </row>
    <row r="357" spans="1:7" s="36" customFormat="1" ht="15" x14ac:dyDescent="0.2">
      <c r="A357" s="70" t="s">
        <v>396</v>
      </c>
      <c r="B357" s="118" t="s">
        <v>293</v>
      </c>
      <c r="C357" s="22" t="s">
        <v>520</v>
      </c>
      <c r="D357" s="22" t="s">
        <v>488</v>
      </c>
      <c r="E357" s="118"/>
      <c r="F357" s="119">
        <f t="shared" si="51"/>
        <v>8245.6</v>
      </c>
      <c r="G357" s="119">
        <f t="shared" si="51"/>
        <v>7765</v>
      </c>
    </row>
    <row r="358" spans="1:7" s="36" customFormat="1" ht="24" x14ac:dyDescent="0.2">
      <c r="A358" s="126" t="s">
        <v>104</v>
      </c>
      <c r="B358" s="127" t="s">
        <v>293</v>
      </c>
      <c r="C358" s="127" t="s">
        <v>520</v>
      </c>
      <c r="D358" s="127" t="s">
        <v>488</v>
      </c>
      <c r="E358" s="127" t="s">
        <v>410</v>
      </c>
      <c r="F358" s="128">
        <f>F359+F360</f>
        <v>8245.6</v>
      </c>
      <c r="G358" s="128">
        <f>G359+G360</f>
        <v>7765</v>
      </c>
    </row>
    <row r="359" spans="1:7" s="36" customFormat="1" ht="15" x14ac:dyDescent="0.2">
      <c r="A359" s="126" t="s">
        <v>105</v>
      </c>
      <c r="B359" s="127" t="s">
        <v>293</v>
      </c>
      <c r="C359" s="127" t="s">
        <v>520</v>
      </c>
      <c r="D359" s="127" t="s">
        <v>488</v>
      </c>
      <c r="E359" s="127" t="s">
        <v>428</v>
      </c>
      <c r="F359" s="128">
        <v>7940.05</v>
      </c>
      <c r="G359" s="128">
        <v>7538.2</v>
      </c>
    </row>
    <row r="360" spans="1:7" s="36" customFormat="1" ht="15" x14ac:dyDescent="0.2">
      <c r="A360" s="126" t="s">
        <v>521</v>
      </c>
      <c r="B360" s="127" t="s">
        <v>293</v>
      </c>
      <c r="C360" s="127" t="s">
        <v>520</v>
      </c>
      <c r="D360" s="127" t="s">
        <v>488</v>
      </c>
      <c r="E360" s="127" t="s">
        <v>522</v>
      </c>
      <c r="F360" s="128">
        <v>305.55</v>
      </c>
      <c r="G360" s="128">
        <v>226.8</v>
      </c>
    </row>
    <row r="361" spans="1:7" s="36" customFormat="1" ht="60" x14ac:dyDescent="0.2">
      <c r="A361" s="147" t="s">
        <v>517</v>
      </c>
      <c r="B361" s="132" t="s">
        <v>292</v>
      </c>
      <c r="C361" s="132"/>
      <c r="D361" s="132"/>
      <c r="E361" s="132"/>
      <c r="F361" s="133">
        <f t="shared" ref="F361:G364" si="52">F362</f>
        <v>15480</v>
      </c>
      <c r="G361" s="133">
        <f t="shared" si="52"/>
        <v>14803.5</v>
      </c>
    </row>
    <row r="362" spans="1:7" s="36" customFormat="1" ht="15" x14ac:dyDescent="0.2">
      <c r="A362" s="52" t="s">
        <v>408</v>
      </c>
      <c r="B362" s="118" t="s">
        <v>292</v>
      </c>
      <c r="C362" s="22" t="s">
        <v>520</v>
      </c>
      <c r="D362" s="22"/>
      <c r="E362" s="132"/>
      <c r="F362" s="119">
        <f t="shared" si="52"/>
        <v>15480</v>
      </c>
      <c r="G362" s="119">
        <f t="shared" si="52"/>
        <v>14803.5</v>
      </c>
    </row>
    <row r="363" spans="1:7" s="36" customFormat="1" ht="15" x14ac:dyDescent="0.2">
      <c r="A363" s="70" t="s">
        <v>397</v>
      </c>
      <c r="B363" s="118" t="s">
        <v>292</v>
      </c>
      <c r="C363" s="22" t="s">
        <v>520</v>
      </c>
      <c r="D363" s="22" t="s">
        <v>78</v>
      </c>
      <c r="E363" s="132"/>
      <c r="F363" s="119">
        <f t="shared" si="52"/>
        <v>15480</v>
      </c>
      <c r="G363" s="119">
        <f t="shared" si="52"/>
        <v>14803.5</v>
      </c>
    </row>
    <row r="364" spans="1:7" s="36" customFormat="1" ht="15" x14ac:dyDescent="0.2">
      <c r="A364" s="126" t="s">
        <v>95</v>
      </c>
      <c r="B364" s="127" t="s">
        <v>292</v>
      </c>
      <c r="C364" s="127" t="s">
        <v>520</v>
      </c>
      <c r="D364" s="127" t="s">
        <v>78</v>
      </c>
      <c r="E364" s="127" t="s">
        <v>94</v>
      </c>
      <c r="F364" s="128">
        <f t="shared" si="52"/>
        <v>15480</v>
      </c>
      <c r="G364" s="128">
        <f t="shared" si="52"/>
        <v>14803.5</v>
      </c>
    </row>
    <row r="365" spans="1:7" s="36" customFormat="1" ht="15" x14ac:dyDescent="0.2">
      <c r="A365" s="126" t="s">
        <v>158</v>
      </c>
      <c r="B365" s="127" t="s">
        <v>292</v>
      </c>
      <c r="C365" s="127" t="s">
        <v>520</v>
      </c>
      <c r="D365" s="127" t="s">
        <v>78</v>
      </c>
      <c r="E365" s="127" t="s">
        <v>523</v>
      </c>
      <c r="F365" s="128">
        <v>15480</v>
      </c>
      <c r="G365" s="128">
        <v>14803.5</v>
      </c>
    </row>
    <row r="366" spans="1:7" s="36" customFormat="1" ht="36" x14ac:dyDescent="0.2">
      <c r="A366" s="148" t="s">
        <v>711</v>
      </c>
      <c r="B366" s="118" t="s">
        <v>174</v>
      </c>
      <c r="C366" s="118"/>
      <c r="D366" s="118"/>
      <c r="E366" s="118"/>
      <c r="F366" s="119">
        <f>F367</f>
        <v>10022</v>
      </c>
      <c r="G366" s="119">
        <f>G367</f>
        <v>10022</v>
      </c>
    </row>
    <row r="367" spans="1:7" s="36" customFormat="1" ht="25.5" x14ac:dyDescent="0.2">
      <c r="A367" s="181" t="s">
        <v>179</v>
      </c>
      <c r="B367" s="118" t="s">
        <v>174</v>
      </c>
      <c r="C367" s="118"/>
      <c r="D367" s="118"/>
      <c r="E367" s="118"/>
      <c r="F367" s="119">
        <f>F368</f>
        <v>10022</v>
      </c>
      <c r="G367" s="119">
        <f>G368</f>
        <v>10022</v>
      </c>
    </row>
    <row r="368" spans="1:7" s="36" customFormat="1" ht="24" x14ac:dyDescent="0.2">
      <c r="A368" s="131" t="s">
        <v>412</v>
      </c>
      <c r="B368" s="132" t="s">
        <v>174</v>
      </c>
      <c r="C368" s="132"/>
      <c r="D368" s="132"/>
      <c r="E368" s="132"/>
      <c r="F368" s="133">
        <f>F369+F374</f>
        <v>10022</v>
      </c>
      <c r="G368" s="133">
        <f>G369+G374</f>
        <v>10022</v>
      </c>
    </row>
    <row r="369" spans="1:7" s="36" customFormat="1" ht="15" x14ac:dyDescent="0.2">
      <c r="A369" s="52" t="s">
        <v>383</v>
      </c>
      <c r="B369" s="118" t="s">
        <v>294</v>
      </c>
      <c r="C369" s="22" t="s">
        <v>495</v>
      </c>
      <c r="D369" s="22"/>
      <c r="E369" s="132"/>
      <c r="F369" s="119">
        <f t="shared" ref="F369:G372" si="53">F370</f>
        <v>9500</v>
      </c>
      <c r="G369" s="119">
        <f t="shared" si="53"/>
        <v>9500</v>
      </c>
    </row>
    <row r="370" spans="1:7" s="36" customFormat="1" ht="15" x14ac:dyDescent="0.2">
      <c r="A370" s="70" t="s">
        <v>387</v>
      </c>
      <c r="B370" s="118" t="s">
        <v>294</v>
      </c>
      <c r="C370" s="22" t="s">
        <v>495</v>
      </c>
      <c r="D370" s="22" t="s">
        <v>489</v>
      </c>
      <c r="E370" s="132"/>
      <c r="F370" s="119">
        <f t="shared" si="53"/>
        <v>9500</v>
      </c>
      <c r="G370" s="119">
        <f t="shared" si="53"/>
        <v>9500</v>
      </c>
    </row>
    <row r="371" spans="1:7" s="36" customFormat="1" ht="24" x14ac:dyDescent="0.2">
      <c r="A371" s="134" t="s">
        <v>394</v>
      </c>
      <c r="B371" s="118" t="s">
        <v>294</v>
      </c>
      <c r="C371" s="22" t="s">
        <v>495</v>
      </c>
      <c r="D371" s="22" t="s">
        <v>489</v>
      </c>
      <c r="E371" s="118"/>
      <c r="F371" s="119">
        <f t="shared" si="53"/>
        <v>9500</v>
      </c>
      <c r="G371" s="119">
        <f t="shared" si="53"/>
        <v>9500</v>
      </c>
    </row>
    <row r="372" spans="1:7" s="36" customFormat="1" ht="36" x14ac:dyDescent="0.2">
      <c r="A372" s="126" t="s">
        <v>79</v>
      </c>
      <c r="B372" s="127" t="s">
        <v>294</v>
      </c>
      <c r="C372" s="127" t="s">
        <v>495</v>
      </c>
      <c r="D372" s="127" t="s">
        <v>489</v>
      </c>
      <c r="E372" s="127" t="s">
        <v>80</v>
      </c>
      <c r="F372" s="128">
        <f t="shared" si="53"/>
        <v>9500</v>
      </c>
      <c r="G372" s="128">
        <f t="shared" si="53"/>
        <v>9500</v>
      </c>
    </row>
    <row r="373" spans="1:7" s="36" customFormat="1" ht="15" x14ac:dyDescent="0.2">
      <c r="A373" s="126" t="s">
        <v>81</v>
      </c>
      <c r="B373" s="127" t="s">
        <v>294</v>
      </c>
      <c r="C373" s="127" t="s">
        <v>495</v>
      </c>
      <c r="D373" s="127" t="s">
        <v>489</v>
      </c>
      <c r="E373" s="127" t="s">
        <v>82</v>
      </c>
      <c r="F373" s="128">
        <f>7300+2200</f>
        <v>9500</v>
      </c>
      <c r="G373" s="128">
        <f>7300+2200</f>
        <v>9500</v>
      </c>
    </row>
    <row r="374" spans="1:7" s="36" customFormat="1" ht="15" x14ac:dyDescent="0.2">
      <c r="A374" s="117" t="s">
        <v>83</v>
      </c>
      <c r="B374" s="118" t="s">
        <v>295</v>
      </c>
      <c r="C374" s="118"/>
      <c r="D374" s="118"/>
      <c r="E374" s="118"/>
      <c r="F374" s="119">
        <f>F375</f>
        <v>522</v>
      </c>
      <c r="G374" s="119">
        <f>G375</f>
        <v>522</v>
      </c>
    </row>
    <row r="375" spans="1:7" s="36" customFormat="1" ht="15" x14ac:dyDescent="0.2">
      <c r="A375" s="52" t="s">
        <v>383</v>
      </c>
      <c r="B375" s="118" t="s">
        <v>295</v>
      </c>
      <c r="C375" s="22" t="s">
        <v>495</v>
      </c>
      <c r="D375" s="22"/>
      <c r="E375" s="118"/>
      <c r="F375" s="119">
        <f>F376</f>
        <v>522</v>
      </c>
      <c r="G375" s="119">
        <f>G376</f>
        <v>522</v>
      </c>
    </row>
    <row r="376" spans="1:7" s="36" customFormat="1" ht="15" x14ac:dyDescent="0.2">
      <c r="A376" s="70" t="s">
        <v>387</v>
      </c>
      <c r="B376" s="118" t="s">
        <v>295</v>
      </c>
      <c r="C376" s="22" t="s">
        <v>495</v>
      </c>
      <c r="D376" s="22" t="s">
        <v>489</v>
      </c>
      <c r="E376" s="118"/>
      <c r="F376" s="119">
        <f>F377+F379</f>
        <v>522</v>
      </c>
      <c r="G376" s="119">
        <f>G377+G379</f>
        <v>522</v>
      </c>
    </row>
    <row r="377" spans="1:7" s="36" customFormat="1" ht="15" x14ac:dyDescent="0.2">
      <c r="A377" s="126" t="s">
        <v>303</v>
      </c>
      <c r="B377" s="127" t="s">
        <v>295</v>
      </c>
      <c r="C377" s="127" t="s">
        <v>495</v>
      </c>
      <c r="D377" s="127" t="s">
        <v>489</v>
      </c>
      <c r="E377" s="127" t="s">
        <v>84</v>
      </c>
      <c r="F377" s="128">
        <f>F378</f>
        <v>507</v>
      </c>
      <c r="G377" s="128">
        <f>G378</f>
        <v>507</v>
      </c>
    </row>
    <row r="378" spans="1:7" s="36" customFormat="1" ht="24" x14ac:dyDescent="0.2">
      <c r="A378" s="126" t="s">
        <v>85</v>
      </c>
      <c r="B378" s="127" t="s">
        <v>295</v>
      </c>
      <c r="C378" s="127" t="s">
        <v>495</v>
      </c>
      <c r="D378" s="127" t="s">
        <v>489</v>
      </c>
      <c r="E378" s="127" t="s">
        <v>86</v>
      </c>
      <c r="F378" s="128">
        <f>252+15+80+160</f>
        <v>507</v>
      </c>
      <c r="G378" s="128">
        <f>252+15+80+160</f>
        <v>507</v>
      </c>
    </row>
    <row r="379" spans="1:7" s="36" customFormat="1" ht="15" x14ac:dyDescent="0.2">
      <c r="A379" s="126" t="s">
        <v>87</v>
      </c>
      <c r="B379" s="127" t="s">
        <v>295</v>
      </c>
      <c r="C379" s="127" t="s">
        <v>495</v>
      </c>
      <c r="D379" s="127" t="s">
        <v>489</v>
      </c>
      <c r="E379" s="127" t="s">
        <v>88</v>
      </c>
      <c r="F379" s="128">
        <f>F380</f>
        <v>15</v>
      </c>
      <c r="G379" s="128">
        <f>G380</f>
        <v>15</v>
      </c>
    </row>
    <row r="380" spans="1:7" s="36" customFormat="1" ht="15" x14ac:dyDescent="0.2">
      <c r="A380" s="126" t="s">
        <v>519</v>
      </c>
      <c r="B380" s="127" t="s">
        <v>295</v>
      </c>
      <c r="C380" s="127" t="s">
        <v>495</v>
      </c>
      <c r="D380" s="127" t="s">
        <v>489</v>
      </c>
      <c r="E380" s="127" t="s">
        <v>89</v>
      </c>
      <c r="F380" s="128">
        <v>15</v>
      </c>
      <c r="G380" s="128">
        <v>15</v>
      </c>
    </row>
    <row r="381" spans="1:7" s="36" customFormat="1" ht="27" x14ac:dyDescent="0.2">
      <c r="A381" s="202" t="s">
        <v>609</v>
      </c>
      <c r="B381" s="203" t="s">
        <v>258</v>
      </c>
      <c r="C381" s="209"/>
      <c r="D381" s="209"/>
      <c r="E381" s="209"/>
      <c r="F381" s="208">
        <f>F382+F418+F434+F457</f>
        <v>200027.8</v>
      </c>
      <c r="G381" s="208">
        <f>G382+G418+G434+G457</f>
        <v>194961.4</v>
      </c>
    </row>
    <row r="382" spans="1:7" s="36" customFormat="1" ht="15" x14ac:dyDescent="0.2">
      <c r="A382" s="130" t="s">
        <v>75</v>
      </c>
      <c r="B382" s="121" t="s">
        <v>273</v>
      </c>
      <c r="C382" s="121"/>
      <c r="D382" s="121"/>
      <c r="E382" s="121"/>
      <c r="F382" s="122">
        <f>F383+F388+F393+F398+F403+F408+F413</f>
        <v>21400</v>
      </c>
      <c r="G382" s="122">
        <f>G383+G388+G393+G398+G403+G408+G413</f>
        <v>18333.599999999999</v>
      </c>
    </row>
    <row r="383" spans="1:7" s="36" customFormat="1" ht="15" x14ac:dyDescent="0.2">
      <c r="A383" s="148" t="s">
        <v>109</v>
      </c>
      <c r="B383" s="118" t="s">
        <v>610</v>
      </c>
      <c r="C383" s="118"/>
      <c r="D383" s="118"/>
      <c r="E383" s="132"/>
      <c r="F383" s="119">
        <f>F384</f>
        <v>19200</v>
      </c>
      <c r="G383" s="119">
        <f>G384</f>
        <v>15633.6</v>
      </c>
    </row>
    <row r="384" spans="1:7" s="36" customFormat="1" ht="15" x14ac:dyDescent="0.2">
      <c r="A384" s="52" t="s">
        <v>398</v>
      </c>
      <c r="B384" s="118" t="s">
        <v>610</v>
      </c>
      <c r="C384" s="22" t="s">
        <v>493</v>
      </c>
      <c r="D384" s="22"/>
      <c r="E384" s="22"/>
      <c r="F384" s="39">
        <f t="shared" ref="F384:G385" si="54">F385</f>
        <v>19200</v>
      </c>
      <c r="G384" s="39">
        <f t="shared" si="54"/>
        <v>15633.6</v>
      </c>
    </row>
    <row r="385" spans="1:7" s="36" customFormat="1" ht="15" x14ac:dyDescent="0.2">
      <c r="A385" s="52" t="s">
        <v>472</v>
      </c>
      <c r="B385" s="118" t="s">
        <v>610</v>
      </c>
      <c r="C385" s="22" t="s">
        <v>493</v>
      </c>
      <c r="D385" s="22" t="s">
        <v>78</v>
      </c>
      <c r="E385" s="22"/>
      <c r="F385" s="39">
        <f t="shared" si="54"/>
        <v>19200</v>
      </c>
      <c r="G385" s="39">
        <f t="shared" si="54"/>
        <v>15633.6</v>
      </c>
    </row>
    <row r="386" spans="1:7" s="36" customFormat="1" ht="24" x14ac:dyDescent="0.2">
      <c r="A386" s="126" t="s">
        <v>604</v>
      </c>
      <c r="B386" s="127" t="s">
        <v>610</v>
      </c>
      <c r="C386" s="127" t="s">
        <v>493</v>
      </c>
      <c r="D386" s="127" t="s">
        <v>78</v>
      </c>
      <c r="E386" s="127" t="s">
        <v>84</v>
      </c>
      <c r="F386" s="128">
        <f>F387</f>
        <v>19200</v>
      </c>
      <c r="G386" s="128">
        <f>G387</f>
        <v>15633.6</v>
      </c>
    </row>
    <row r="387" spans="1:7" s="36" customFormat="1" ht="24" x14ac:dyDescent="0.2">
      <c r="A387" s="126" t="s">
        <v>85</v>
      </c>
      <c r="B387" s="127" t="s">
        <v>610</v>
      </c>
      <c r="C387" s="127" t="s">
        <v>493</v>
      </c>
      <c r="D387" s="127" t="s">
        <v>78</v>
      </c>
      <c r="E387" s="127" t="s">
        <v>86</v>
      </c>
      <c r="F387" s="128">
        <v>19200</v>
      </c>
      <c r="G387" s="128">
        <v>15633.6</v>
      </c>
    </row>
    <row r="388" spans="1:7" s="36" customFormat="1" ht="15" x14ac:dyDescent="0.2">
      <c r="A388" s="169" t="s">
        <v>357</v>
      </c>
      <c r="B388" s="118" t="s">
        <v>621</v>
      </c>
      <c r="C388" s="118"/>
      <c r="D388" s="118"/>
      <c r="E388" s="132"/>
      <c r="F388" s="119">
        <f>F389</f>
        <v>500</v>
      </c>
      <c r="G388" s="119">
        <f>G389</f>
        <v>500</v>
      </c>
    </row>
    <row r="389" spans="1:7" s="36" customFormat="1" ht="15" x14ac:dyDescent="0.2">
      <c r="A389" s="52" t="s">
        <v>398</v>
      </c>
      <c r="B389" s="118" t="s">
        <v>621</v>
      </c>
      <c r="C389" s="22" t="s">
        <v>493</v>
      </c>
      <c r="D389" s="22"/>
      <c r="E389" s="22"/>
      <c r="F389" s="39">
        <f t="shared" ref="F389:G390" si="55">F390</f>
        <v>500</v>
      </c>
      <c r="G389" s="39">
        <f t="shared" si="55"/>
        <v>500</v>
      </c>
    </row>
    <row r="390" spans="1:7" s="36" customFormat="1" ht="15" x14ac:dyDescent="0.2">
      <c r="A390" s="52" t="s">
        <v>472</v>
      </c>
      <c r="B390" s="118" t="s">
        <v>621</v>
      </c>
      <c r="C390" s="22" t="s">
        <v>493</v>
      </c>
      <c r="D390" s="22" t="s">
        <v>78</v>
      </c>
      <c r="E390" s="22"/>
      <c r="F390" s="39">
        <f t="shared" si="55"/>
        <v>500</v>
      </c>
      <c r="G390" s="39">
        <f t="shared" si="55"/>
        <v>500</v>
      </c>
    </row>
    <row r="391" spans="1:7" s="36" customFormat="1" ht="15" x14ac:dyDescent="0.2">
      <c r="A391" s="126" t="s">
        <v>303</v>
      </c>
      <c r="B391" s="127" t="s">
        <v>621</v>
      </c>
      <c r="C391" s="127" t="s">
        <v>493</v>
      </c>
      <c r="D391" s="127" t="s">
        <v>78</v>
      </c>
      <c r="E391" s="127" t="s">
        <v>84</v>
      </c>
      <c r="F391" s="128">
        <f>F392</f>
        <v>500</v>
      </c>
      <c r="G391" s="128">
        <f>G392</f>
        <v>500</v>
      </c>
    </row>
    <row r="392" spans="1:7" s="36" customFormat="1" ht="24" x14ac:dyDescent="0.2">
      <c r="A392" s="126" t="s">
        <v>85</v>
      </c>
      <c r="B392" s="127" t="s">
        <v>621</v>
      </c>
      <c r="C392" s="127" t="s">
        <v>493</v>
      </c>
      <c r="D392" s="127" t="s">
        <v>78</v>
      </c>
      <c r="E392" s="127" t="s">
        <v>86</v>
      </c>
      <c r="F392" s="128">
        <v>500</v>
      </c>
      <c r="G392" s="128">
        <v>500</v>
      </c>
    </row>
    <row r="393" spans="1:7" s="36" customFormat="1" ht="36" x14ac:dyDescent="0.2">
      <c r="A393" s="117" t="s">
        <v>358</v>
      </c>
      <c r="B393" s="118" t="s">
        <v>622</v>
      </c>
      <c r="C393" s="118"/>
      <c r="D393" s="118"/>
      <c r="E393" s="118"/>
      <c r="F393" s="119">
        <f>F394</f>
        <v>250</v>
      </c>
      <c r="G393" s="119">
        <f>G394</f>
        <v>250</v>
      </c>
    </row>
    <row r="394" spans="1:7" s="36" customFormat="1" ht="15" x14ac:dyDescent="0.2">
      <c r="A394" s="52" t="s">
        <v>398</v>
      </c>
      <c r="B394" s="118" t="s">
        <v>622</v>
      </c>
      <c r="C394" s="22" t="s">
        <v>493</v>
      </c>
      <c r="D394" s="22"/>
      <c r="E394" s="22"/>
      <c r="F394" s="39">
        <f t="shared" ref="F394:G395" si="56">F395</f>
        <v>250</v>
      </c>
      <c r="G394" s="39">
        <f t="shared" si="56"/>
        <v>250</v>
      </c>
    </row>
    <row r="395" spans="1:7" s="36" customFormat="1" ht="15" x14ac:dyDescent="0.2">
      <c r="A395" s="52" t="s">
        <v>472</v>
      </c>
      <c r="B395" s="118" t="s">
        <v>622</v>
      </c>
      <c r="C395" s="22" t="s">
        <v>493</v>
      </c>
      <c r="D395" s="22" t="s">
        <v>78</v>
      </c>
      <c r="E395" s="22"/>
      <c r="F395" s="39">
        <f t="shared" si="56"/>
        <v>250</v>
      </c>
      <c r="G395" s="39">
        <f t="shared" si="56"/>
        <v>250</v>
      </c>
    </row>
    <row r="396" spans="1:7" s="36" customFormat="1" ht="15" x14ac:dyDescent="0.2">
      <c r="A396" s="126" t="s">
        <v>303</v>
      </c>
      <c r="B396" s="127" t="s">
        <v>622</v>
      </c>
      <c r="C396" s="127" t="s">
        <v>493</v>
      </c>
      <c r="D396" s="127" t="s">
        <v>78</v>
      </c>
      <c r="E396" s="127" t="s">
        <v>84</v>
      </c>
      <c r="F396" s="128">
        <f>F397</f>
        <v>250</v>
      </c>
      <c r="G396" s="128">
        <f>G397</f>
        <v>250</v>
      </c>
    </row>
    <row r="397" spans="1:7" s="36" customFormat="1" ht="24" x14ac:dyDescent="0.2">
      <c r="A397" s="126" t="s">
        <v>85</v>
      </c>
      <c r="B397" s="127" t="s">
        <v>622</v>
      </c>
      <c r="C397" s="127" t="s">
        <v>493</v>
      </c>
      <c r="D397" s="127" t="s">
        <v>78</v>
      </c>
      <c r="E397" s="127" t="s">
        <v>86</v>
      </c>
      <c r="F397" s="128">
        <v>250</v>
      </c>
      <c r="G397" s="128">
        <v>250</v>
      </c>
    </row>
    <row r="398" spans="1:7" s="36" customFormat="1" ht="24" x14ac:dyDescent="0.2">
      <c r="A398" s="117" t="s">
        <v>359</v>
      </c>
      <c r="B398" s="118" t="s">
        <v>623</v>
      </c>
      <c r="C398" s="118"/>
      <c r="D398" s="118"/>
      <c r="E398" s="118"/>
      <c r="F398" s="119">
        <f>F399</f>
        <v>500</v>
      </c>
      <c r="G398" s="119">
        <f>G399</f>
        <v>500</v>
      </c>
    </row>
    <row r="399" spans="1:7" s="36" customFormat="1" ht="15" x14ac:dyDescent="0.2">
      <c r="A399" s="52" t="s">
        <v>398</v>
      </c>
      <c r="B399" s="118" t="s">
        <v>623</v>
      </c>
      <c r="C399" s="22" t="s">
        <v>493</v>
      </c>
      <c r="D399" s="22"/>
      <c r="E399" s="22"/>
      <c r="F399" s="39">
        <f t="shared" ref="F399:G400" si="57">F400</f>
        <v>500</v>
      </c>
      <c r="G399" s="39">
        <f t="shared" si="57"/>
        <v>500</v>
      </c>
    </row>
    <row r="400" spans="1:7" s="36" customFormat="1" ht="15" x14ac:dyDescent="0.2">
      <c r="A400" s="52" t="s">
        <v>472</v>
      </c>
      <c r="B400" s="118" t="s">
        <v>623</v>
      </c>
      <c r="C400" s="22" t="s">
        <v>493</v>
      </c>
      <c r="D400" s="22" t="s">
        <v>78</v>
      </c>
      <c r="E400" s="22"/>
      <c r="F400" s="39">
        <f t="shared" si="57"/>
        <v>500</v>
      </c>
      <c r="G400" s="39">
        <f t="shared" si="57"/>
        <v>500</v>
      </c>
    </row>
    <row r="401" spans="1:7" s="36" customFormat="1" ht="15" x14ac:dyDescent="0.2">
      <c r="A401" s="126" t="s">
        <v>303</v>
      </c>
      <c r="B401" s="127" t="s">
        <v>623</v>
      </c>
      <c r="C401" s="127" t="s">
        <v>493</v>
      </c>
      <c r="D401" s="127" t="s">
        <v>78</v>
      </c>
      <c r="E401" s="127" t="s">
        <v>84</v>
      </c>
      <c r="F401" s="128">
        <f>F402</f>
        <v>500</v>
      </c>
      <c r="G401" s="128">
        <f>G402</f>
        <v>500</v>
      </c>
    </row>
    <row r="402" spans="1:7" s="36" customFormat="1" ht="24" x14ac:dyDescent="0.2">
      <c r="A402" s="126" t="s">
        <v>85</v>
      </c>
      <c r="B402" s="127" t="s">
        <v>623</v>
      </c>
      <c r="C402" s="127" t="s">
        <v>493</v>
      </c>
      <c r="D402" s="127" t="s">
        <v>78</v>
      </c>
      <c r="E402" s="127" t="s">
        <v>86</v>
      </c>
      <c r="F402" s="128">
        <v>500</v>
      </c>
      <c r="G402" s="128">
        <v>500</v>
      </c>
    </row>
    <row r="403" spans="1:7" s="36" customFormat="1" ht="24" x14ac:dyDescent="0.2">
      <c r="A403" s="117" t="s">
        <v>456</v>
      </c>
      <c r="B403" s="118" t="s">
        <v>624</v>
      </c>
      <c r="C403" s="118"/>
      <c r="D403" s="118"/>
      <c r="E403" s="118"/>
      <c r="F403" s="119">
        <f>F404</f>
        <v>500</v>
      </c>
      <c r="G403" s="119">
        <f>G404</f>
        <v>500</v>
      </c>
    </row>
    <row r="404" spans="1:7" s="36" customFormat="1" ht="15" x14ac:dyDescent="0.2">
      <c r="A404" s="52" t="s">
        <v>398</v>
      </c>
      <c r="B404" s="118" t="s">
        <v>624</v>
      </c>
      <c r="C404" s="22" t="s">
        <v>493</v>
      </c>
      <c r="D404" s="22"/>
      <c r="E404" s="22"/>
      <c r="F404" s="39">
        <f t="shared" ref="F404:G405" si="58">F405</f>
        <v>500</v>
      </c>
      <c r="G404" s="39">
        <f t="shared" si="58"/>
        <v>500</v>
      </c>
    </row>
    <row r="405" spans="1:7" s="36" customFormat="1" ht="15" x14ac:dyDescent="0.2">
      <c r="A405" s="52" t="s">
        <v>472</v>
      </c>
      <c r="B405" s="118" t="s">
        <v>624</v>
      </c>
      <c r="C405" s="22" t="s">
        <v>493</v>
      </c>
      <c r="D405" s="22" t="s">
        <v>78</v>
      </c>
      <c r="E405" s="22"/>
      <c r="F405" s="39">
        <f t="shared" si="58"/>
        <v>500</v>
      </c>
      <c r="G405" s="39">
        <f t="shared" si="58"/>
        <v>500</v>
      </c>
    </row>
    <row r="406" spans="1:7" s="36" customFormat="1" ht="15" x14ac:dyDescent="0.2">
      <c r="A406" s="126" t="s">
        <v>303</v>
      </c>
      <c r="B406" s="127" t="s">
        <v>624</v>
      </c>
      <c r="C406" s="127" t="s">
        <v>493</v>
      </c>
      <c r="D406" s="127" t="s">
        <v>78</v>
      </c>
      <c r="E406" s="127" t="s">
        <v>84</v>
      </c>
      <c r="F406" s="128">
        <f>F407</f>
        <v>500</v>
      </c>
      <c r="G406" s="128">
        <f>G407</f>
        <v>500</v>
      </c>
    </row>
    <row r="407" spans="1:7" s="36" customFormat="1" ht="24" x14ac:dyDescent="0.2">
      <c r="A407" s="126" t="s">
        <v>85</v>
      </c>
      <c r="B407" s="127" t="s">
        <v>624</v>
      </c>
      <c r="C407" s="127" t="s">
        <v>493</v>
      </c>
      <c r="D407" s="127" t="s">
        <v>78</v>
      </c>
      <c r="E407" s="127" t="s">
        <v>86</v>
      </c>
      <c r="F407" s="128">
        <v>500</v>
      </c>
      <c r="G407" s="128">
        <v>500</v>
      </c>
    </row>
    <row r="408" spans="1:7" s="36" customFormat="1" ht="24" x14ac:dyDescent="0.2">
      <c r="A408" s="117" t="s">
        <v>814</v>
      </c>
      <c r="B408" s="118" t="s">
        <v>815</v>
      </c>
      <c r="C408" s="118"/>
      <c r="D408" s="118"/>
      <c r="E408" s="118"/>
      <c r="F408" s="141">
        <f t="shared" ref="F408:G411" si="59">F409</f>
        <v>0</v>
      </c>
      <c r="G408" s="141">
        <f t="shared" si="59"/>
        <v>500</v>
      </c>
    </row>
    <row r="409" spans="1:7" s="36" customFormat="1" ht="15" x14ac:dyDescent="0.2">
      <c r="A409" s="52" t="s">
        <v>398</v>
      </c>
      <c r="B409" s="118" t="s">
        <v>815</v>
      </c>
      <c r="C409" s="22" t="s">
        <v>493</v>
      </c>
      <c r="D409" s="22"/>
      <c r="E409" s="22"/>
      <c r="F409" s="88">
        <f t="shared" si="59"/>
        <v>0</v>
      </c>
      <c r="G409" s="88">
        <f t="shared" si="59"/>
        <v>500</v>
      </c>
    </row>
    <row r="410" spans="1:7" s="36" customFormat="1" ht="15" x14ac:dyDescent="0.2">
      <c r="A410" s="52" t="s">
        <v>472</v>
      </c>
      <c r="B410" s="118" t="s">
        <v>815</v>
      </c>
      <c r="C410" s="22" t="s">
        <v>493</v>
      </c>
      <c r="D410" s="22" t="s">
        <v>78</v>
      </c>
      <c r="E410" s="22"/>
      <c r="F410" s="88">
        <f t="shared" si="59"/>
        <v>0</v>
      </c>
      <c r="G410" s="88">
        <f t="shared" si="59"/>
        <v>500</v>
      </c>
    </row>
    <row r="411" spans="1:7" s="36" customFormat="1" ht="15" x14ac:dyDescent="0.2">
      <c r="A411" s="126" t="s">
        <v>303</v>
      </c>
      <c r="B411" s="127" t="s">
        <v>815</v>
      </c>
      <c r="C411" s="127" t="s">
        <v>493</v>
      </c>
      <c r="D411" s="127" t="s">
        <v>78</v>
      </c>
      <c r="E411" s="127" t="s">
        <v>84</v>
      </c>
      <c r="F411" s="142">
        <f t="shared" si="59"/>
        <v>0</v>
      </c>
      <c r="G411" s="142">
        <f t="shared" si="59"/>
        <v>500</v>
      </c>
    </row>
    <row r="412" spans="1:7" s="36" customFormat="1" ht="24" x14ac:dyDescent="0.2">
      <c r="A412" s="126" t="s">
        <v>85</v>
      </c>
      <c r="B412" s="127" t="s">
        <v>815</v>
      </c>
      <c r="C412" s="127" t="s">
        <v>493</v>
      </c>
      <c r="D412" s="127" t="s">
        <v>78</v>
      </c>
      <c r="E412" s="127" t="s">
        <v>86</v>
      </c>
      <c r="F412" s="142">
        <v>0</v>
      </c>
      <c r="G412" s="142">
        <v>500</v>
      </c>
    </row>
    <row r="413" spans="1:7" s="36" customFormat="1" ht="24" x14ac:dyDescent="0.2">
      <c r="A413" s="117" t="s">
        <v>342</v>
      </c>
      <c r="B413" s="118" t="s">
        <v>625</v>
      </c>
      <c r="C413" s="118"/>
      <c r="D413" s="118"/>
      <c r="E413" s="118"/>
      <c r="F413" s="119">
        <f>F414</f>
        <v>450</v>
      </c>
      <c r="G413" s="119">
        <f>G414</f>
        <v>450</v>
      </c>
    </row>
    <row r="414" spans="1:7" s="36" customFormat="1" ht="15" x14ac:dyDescent="0.2">
      <c r="A414" s="52" t="s">
        <v>398</v>
      </c>
      <c r="B414" s="118" t="s">
        <v>625</v>
      </c>
      <c r="C414" s="22" t="s">
        <v>493</v>
      </c>
      <c r="D414" s="22"/>
      <c r="E414" s="22"/>
      <c r="F414" s="39">
        <f t="shared" ref="F414:G415" si="60">F415</f>
        <v>450</v>
      </c>
      <c r="G414" s="39">
        <f t="shared" si="60"/>
        <v>450</v>
      </c>
    </row>
    <row r="415" spans="1:7" s="36" customFormat="1" ht="15" x14ac:dyDescent="0.2">
      <c r="A415" s="52" t="s">
        <v>472</v>
      </c>
      <c r="B415" s="118" t="s">
        <v>625</v>
      </c>
      <c r="C415" s="22" t="s">
        <v>493</v>
      </c>
      <c r="D415" s="22" t="s">
        <v>78</v>
      </c>
      <c r="E415" s="22"/>
      <c r="F415" s="39">
        <f t="shared" si="60"/>
        <v>450</v>
      </c>
      <c r="G415" s="39">
        <f t="shared" si="60"/>
        <v>450</v>
      </c>
    </row>
    <row r="416" spans="1:7" s="36" customFormat="1" ht="15" x14ac:dyDescent="0.2">
      <c r="A416" s="126" t="s">
        <v>303</v>
      </c>
      <c r="B416" s="127" t="s">
        <v>625</v>
      </c>
      <c r="C416" s="127" t="s">
        <v>493</v>
      </c>
      <c r="D416" s="127" t="s">
        <v>78</v>
      </c>
      <c r="E416" s="127" t="s">
        <v>84</v>
      </c>
      <c r="F416" s="128">
        <f>F417</f>
        <v>450</v>
      </c>
      <c r="G416" s="128">
        <f>G417</f>
        <v>450</v>
      </c>
    </row>
    <row r="417" spans="1:7" s="36" customFormat="1" ht="24" x14ac:dyDescent="0.2">
      <c r="A417" s="126" t="s">
        <v>85</v>
      </c>
      <c r="B417" s="127" t="s">
        <v>625</v>
      </c>
      <c r="C417" s="127" t="s">
        <v>493</v>
      </c>
      <c r="D417" s="127" t="s">
        <v>78</v>
      </c>
      <c r="E417" s="127" t="s">
        <v>86</v>
      </c>
      <c r="F417" s="128">
        <v>450</v>
      </c>
      <c r="G417" s="128">
        <v>450</v>
      </c>
    </row>
    <row r="418" spans="1:7" s="36" customFormat="1" ht="27" x14ac:dyDescent="0.2">
      <c r="A418" s="130" t="s">
        <v>362</v>
      </c>
      <c r="B418" s="121" t="s">
        <v>264</v>
      </c>
      <c r="C418" s="121"/>
      <c r="D418" s="121"/>
      <c r="E418" s="121"/>
      <c r="F418" s="122">
        <f>F419+F424+F429</f>
        <v>2500</v>
      </c>
      <c r="G418" s="122">
        <f>G419+G424+G429</f>
        <v>2500</v>
      </c>
    </row>
    <row r="419" spans="1:7" s="36" customFormat="1" ht="15" x14ac:dyDescent="0.2">
      <c r="A419" s="148" t="s">
        <v>265</v>
      </c>
      <c r="B419" s="118" t="s">
        <v>613</v>
      </c>
      <c r="C419" s="118"/>
      <c r="D419" s="118"/>
      <c r="E419" s="118"/>
      <c r="F419" s="119">
        <f>F420</f>
        <v>1800</v>
      </c>
      <c r="G419" s="119">
        <f>G420</f>
        <v>1800</v>
      </c>
    </row>
    <row r="420" spans="1:7" s="36" customFormat="1" ht="15" x14ac:dyDescent="0.2">
      <c r="A420" s="52" t="s">
        <v>383</v>
      </c>
      <c r="B420" s="118" t="s">
        <v>613</v>
      </c>
      <c r="C420" s="22" t="s">
        <v>495</v>
      </c>
      <c r="D420" s="22"/>
      <c r="E420" s="22"/>
      <c r="F420" s="39">
        <f t="shared" ref="F420:G421" si="61">F421</f>
        <v>1800</v>
      </c>
      <c r="G420" s="39">
        <f t="shared" si="61"/>
        <v>1800</v>
      </c>
    </row>
    <row r="421" spans="1:7" s="36" customFormat="1" ht="15" x14ac:dyDescent="0.2">
      <c r="A421" s="52" t="s">
        <v>386</v>
      </c>
      <c r="B421" s="118" t="s">
        <v>613</v>
      </c>
      <c r="C421" s="22" t="s">
        <v>495</v>
      </c>
      <c r="D421" s="22" t="s">
        <v>495</v>
      </c>
      <c r="E421" s="22"/>
      <c r="F421" s="39">
        <f t="shared" si="61"/>
        <v>1800</v>
      </c>
      <c r="G421" s="39">
        <f t="shared" si="61"/>
        <v>1800</v>
      </c>
    </row>
    <row r="422" spans="1:7" s="36" customFormat="1" ht="24" x14ac:dyDescent="0.2">
      <c r="A422" s="126" t="s">
        <v>604</v>
      </c>
      <c r="B422" s="127" t="s">
        <v>613</v>
      </c>
      <c r="C422" s="127" t="s">
        <v>495</v>
      </c>
      <c r="D422" s="127" t="s">
        <v>495</v>
      </c>
      <c r="E422" s="127" t="s">
        <v>84</v>
      </c>
      <c r="F422" s="128">
        <f>F423</f>
        <v>1800</v>
      </c>
      <c r="G422" s="128">
        <f>G423</f>
        <v>1800</v>
      </c>
    </row>
    <row r="423" spans="1:7" s="36" customFormat="1" ht="24" x14ac:dyDescent="0.2">
      <c r="A423" s="126" t="s">
        <v>85</v>
      </c>
      <c r="B423" s="127" t="s">
        <v>613</v>
      </c>
      <c r="C423" s="127" t="s">
        <v>495</v>
      </c>
      <c r="D423" s="127" t="s">
        <v>495</v>
      </c>
      <c r="E423" s="127" t="s">
        <v>86</v>
      </c>
      <c r="F423" s="128">
        <v>1800</v>
      </c>
      <c r="G423" s="128">
        <v>1800</v>
      </c>
    </row>
    <row r="424" spans="1:7" s="36" customFormat="1" ht="15" x14ac:dyDescent="0.2">
      <c r="A424" s="148" t="s">
        <v>266</v>
      </c>
      <c r="B424" s="118" t="s">
        <v>614</v>
      </c>
      <c r="C424" s="118"/>
      <c r="D424" s="118"/>
      <c r="E424" s="118"/>
      <c r="F424" s="119">
        <f>F425</f>
        <v>200</v>
      </c>
      <c r="G424" s="119">
        <f>G425</f>
        <v>200</v>
      </c>
    </row>
    <row r="425" spans="1:7" s="36" customFormat="1" ht="15" x14ac:dyDescent="0.2">
      <c r="A425" s="52" t="s">
        <v>383</v>
      </c>
      <c r="B425" s="118" t="s">
        <v>614</v>
      </c>
      <c r="C425" s="22" t="s">
        <v>495</v>
      </c>
      <c r="D425" s="22"/>
      <c r="E425" s="22"/>
      <c r="F425" s="39">
        <f t="shared" ref="F425:G426" si="62">F426</f>
        <v>200</v>
      </c>
      <c r="G425" s="39">
        <f t="shared" si="62"/>
        <v>200</v>
      </c>
    </row>
    <row r="426" spans="1:7" s="36" customFormat="1" ht="15" x14ac:dyDescent="0.2">
      <c r="A426" s="52" t="s">
        <v>386</v>
      </c>
      <c r="B426" s="118" t="s">
        <v>614</v>
      </c>
      <c r="C426" s="22" t="s">
        <v>495</v>
      </c>
      <c r="D426" s="22" t="s">
        <v>495</v>
      </c>
      <c r="E426" s="22"/>
      <c r="F426" s="39">
        <f t="shared" si="62"/>
        <v>200</v>
      </c>
      <c r="G426" s="39">
        <f t="shared" si="62"/>
        <v>200</v>
      </c>
    </row>
    <row r="427" spans="1:7" s="36" customFormat="1" ht="24" x14ac:dyDescent="0.2">
      <c r="A427" s="126" t="s">
        <v>604</v>
      </c>
      <c r="B427" s="127" t="s">
        <v>614</v>
      </c>
      <c r="C427" s="127" t="s">
        <v>495</v>
      </c>
      <c r="D427" s="127" t="s">
        <v>495</v>
      </c>
      <c r="E427" s="127" t="s">
        <v>84</v>
      </c>
      <c r="F427" s="128">
        <f>F428</f>
        <v>200</v>
      </c>
      <c r="G427" s="128">
        <f>G428</f>
        <v>200</v>
      </c>
    </row>
    <row r="428" spans="1:7" s="36" customFormat="1" ht="24" x14ac:dyDescent="0.2">
      <c r="A428" s="126" t="s">
        <v>85</v>
      </c>
      <c r="B428" s="127" t="s">
        <v>614</v>
      </c>
      <c r="C428" s="127" t="s">
        <v>495</v>
      </c>
      <c r="D428" s="127" t="s">
        <v>495</v>
      </c>
      <c r="E428" s="127" t="s">
        <v>86</v>
      </c>
      <c r="F428" s="128">
        <v>200</v>
      </c>
      <c r="G428" s="128">
        <v>200</v>
      </c>
    </row>
    <row r="429" spans="1:7" s="36" customFormat="1" ht="24" x14ac:dyDescent="0.2">
      <c r="A429" s="117" t="s">
        <v>65</v>
      </c>
      <c r="B429" s="118" t="s">
        <v>615</v>
      </c>
      <c r="C429" s="118"/>
      <c r="D429" s="118"/>
      <c r="E429" s="118"/>
      <c r="F429" s="119">
        <f>F430</f>
        <v>500</v>
      </c>
      <c r="G429" s="119">
        <f>G430</f>
        <v>500</v>
      </c>
    </row>
    <row r="430" spans="1:7" s="36" customFormat="1" ht="15" x14ac:dyDescent="0.2">
      <c r="A430" s="52" t="s">
        <v>383</v>
      </c>
      <c r="B430" s="118" t="s">
        <v>615</v>
      </c>
      <c r="C430" s="22" t="s">
        <v>495</v>
      </c>
      <c r="D430" s="22"/>
      <c r="E430" s="22"/>
      <c r="F430" s="39">
        <f t="shared" ref="F430:G431" si="63">F431</f>
        <v>500</v>
      </c>
      <c r="G430" s="39">
        <f t="shared" si="63"/>
        <v>500</v>
      </c>
    </row>
    <row r="431" spans="1:7" s="36" customFormat="1" ht="15" x14ac:dyDescent="0.2">
      <c r="A431" s="52" t="s">
        <v>386</v>
      </c>
      <c r="B431" s="118" t="s">
        <v>615</v>
      </c>
      <c r="C431" s="22" t="s">
        <v>495</v>
      </c>
      <c r="D431" s="22" t="s">
        <v>495</v>
      </c>
      <c r="E431" s="22"/>
      <c r="F431" s="39">
        <f t="shared" si="63"/>
        <v>500</v>
      </c>
      <c r="G431" s="39">
        <f t="shared" si="63"/>
        <v>500</v>
      </c>
    </row>
    <row r="432" spans="1:7" s="36" customFormat="1" ht="24.75" customHeight="1" x14ac:dyDescent="0.2">
      <c r="A432" s="126" t="s">
        <v>616</v>
      </c>
      <c r="B432" s="127" t="s">
        <v>615</v>
      </c>
      <c r="C432" s="127" t="s">
        <v>495</v>
      </c>
      <c r="D432" s="127" t="s">
        <v>495</v>
      </c>
      <c r="E432" s="127" t="s">
        <v>410</v>
      </c>
      <c r="F432" s="128">
        <f>F433</f>
        <v>500</v>
      </c>
      <c r="G432" s="128">
        <f>G433</f>
        <v>500</v>
      </c>
    </row>
    <row r="433" spans="1:7" s="36" customFormat="1" ht="24" x14ac:dyDescent="0.2">
      <c r="A433" s="168" t="s">
        <v>617</v>
      </c>
      <c r="B433" s="127" t="s">
        <v>615</v>
      </c>
      <c r="C433" s="127" t="s">
        <v>495</v>
      </c>
      <c r="D433" s="127" t="s">
        <v>495</v>
      </c>
      <c r="E433" s="127" t="s">
        <v>467</v>
      </c>
      <c r="F433" s="128">
        <v>500</v>
      </c>
      <c r="G433" s="128">
        <v>500</v>
      </c>
    </row>
    <row r="434" spans="1:7" s="36" customFormat="1" ht="24" x14ac:dyDescent="0.2">
      <c r="A434" s="131" t="s">
        <v>363</v>
      </c>
      <c r="B434" s="132" t="s">
        <v>259</v>
      </c>
      <c r="C434" s="132"/>
      <c r="D434" s="132"/>
      <c r="E434" s="132"/>
      <c r="F434" s="133">
        <f>F435+F441+F447+F452</f>
        <v>172102.8</v>
      </c>
      <c r="G434" s="133">
        <f>G435+G441+G447+G452</f>
        <v>170102.8</v>
      </c>
    </row>
    <row r="435" spans="1:7" s="36" customFormat="1" ht="24" x14ac:dyDescent="0.2">
      <c r="A435" s="117" t="s">
        <v>611</v>
      </c>
      <c r="B435" s="118" t="s">
        <v>612</v>
      </c>
      <c r="C435" s="118"/>
      <c r="D435" s="118"/>
      <c r="E435" s="118"/>
      <c r="F435" s="119">
        <f t="shared" ref="F435:G439" si="64">F436</f>
        <v>90628.6</v>
      </c>
      <c r="G435" s="119">
        <f t="shared" si="64"/>
        <v>90628.6</v>
      </c>
    </row>
    <row r="436" spans="1:7" s="36" customFormat="1" ht="24" x14ac:dyDescent="0.2">
      <c r="A436" s="131" t="s">
        <v>311</v>
      </c>
      <c r="B436" s="132" t="s">
        <v>612</v>
      </c>
      <c r="C436" s="132"/>
      <c r="D436" s="132"/>
      <c r="E436" s="132"/>
      <c r="F436" s="133">
        <f t="shared" si="64"/>
        <v>90628.6</v>
      </c>
      <c r="G436" s="133">
        <f t="shared" si="64"/>
        <v>90628.6</v>
      </c>
    </row>
    <row r="437" spans="1:7" s="36" customFormat="1" ht="15" x14ac:dyDescent="0.2">
      <c r="A437" s="52" t="s">
        <v>383</v>
      </c>
      <c r="B437" s="118" t="s">
        <v>612</v>
      </c>
      <c r="C437" s="22" t="s">
        <v>495</v>
      </c>
      <c r="D437" s="22"/>
      <c r="E437" s="22"/>
      <c r="F437" s="39">
        <f t="shared" si="64"/>
        <v>90628.6</v>
      </c>
      <c r="G437" s="39">
        <f t="shared" si="64"/>
        <v>90628.6</v>
      </c>
    </row>
    <row r="438" spans="1:7" s="36" customFormat="1" ht="15" x14ac:dyDescent="0.2">
      <c r="A438" s="70" t="s">
        <v>279</v>
      </c>
      <c r="B438" s="118" t="s">
        <v>612</v>
      </c>
      <c r="C438" s="22" t="s">
        <v>495</v>
      </c>
      <c r="D438" s="22" t="s">
        <v>488</v>
      </c>
      <c r="E438" s="22"/>
      <c r="F438" s="39">
        <f t="shared" si="64"/>
        <v>90628.6</v>
      </c>
      <c r="G438" s="39">
        <f t="shared" si="64"/>
        <v>90628.6</v>
      </c>
    </row>
    <row r="439" spans="1:7" s="36" customFormat="1" ht="24" x14ac:dyDescent="0.2">
      <c r="A439" s="126" t="s">
        <v>104</v>
      </c>
      <c r="B439" s="127" t="s">
        <v>612</v>
      </c>
      <c r="C439" s="127" t="s">
        <v>495</v>
      </c>
      <c r="D439" s="127" t="s">
        <v>488</v>
      </c>
      <c r="E439" s="127" t="s">
        <v>410</v>
      </c>
      <c r="F439" s="128">
        <f t="shared" si="64"/>
        <v>90628.6</v>
      </c>
      <c r="G439" s="128">
        <f t="shared" si="64"/>
        <v>90628.6</v>
      </c>
    </row>
    <row r="440" spans="1:7" s="36" customFormat="1" ht="15" x14ac:dyDescent="0.2">
      <c r="A440" s="126" t="s">
        <v>105</v>
      </c>
      <c r="B440" s="127" t="s">
        <v>612</v>
      </c>
      <c r="C440" s="127" t="s">
        <v>495</v>
      </c>
      <c r="D440" s="127" t="s">
        <v>488</v>
      </c>
      <c r="E440" s="127" t="s">
        <v>428</v>
      </c>
      <c r="F440" s="128">
        <v>90628.6</v>
      </c>
      <c r="G440" s="128">
        <v>90628.6</v>
      </c>
    </row>
    <row r="441" spans="1:7" s="36" customFormat="1" ht="15" customHeight="1" x14ac:dyDescent="0.2">
      <c r="A441" s="117" t="s">
        <v>619</v>
      </c>
      <c r="B441" s="118" t="s">
        <v>620</v>
      </c>
      <c r="C441" s="118"/>
      <c r="D441" s="118"/>
      <c r="E441" s="118"/>
      <c r="F441" s="119">
        <f t="shared" ref="F441:G445" si="65">F442</f>
        <v>39896.199999999997</v>
      </c>
      <c r="G441" s="119">
        <f t="shared" si="65"/>
        <v>39896.199999999997</v>
      </c>
    </row>
    <row r="442" spans="1:7" s="36" customFormat="1" ht="24" x14ac:dyDescent="0.2">
      <c r="A442" s="131" t="s">
        <v>516</v>
      </c>
      <c r="B442" s="132" t="s">
        <v>620</v>
      </c>
      <c r="C442" s="132"/>
      <c r="D442" s="132"/>
      <c r="E442" s="132"/>
      <c r="F442" s="133">
        <f t="shared" si="65"/>
        <v>39896.199999999997</v>
      </c>
      <c r="G442" s="133">
        <f t="shared" si="65"/>
        <v>39896.199999999997</v>
      </c>
    </row>
    <row r="443" spans="1:7" s="36" customFormat="1" ht="15" x14ac:dyDescent="0.2">
      <c r="A443" s="52" t="s">
        <v>398</v>
      </c>
      <c r="B443" s="22" t="s">
        <v>620</v>
      </c>
      <c r="C443" s="22" t="s">
        <v>493</v>
      </c>
      <c r="D443" s="22"/>
      <c r="E443" s="22"/>
      <c r="F443" s="39">
        <f t="shared" si="65"/>
        <v>39896.199999999997</v>
      </c>
      <c r="G443" s="39">
        <f t="shared" si="65"/>
        <v>39896.199999999997</v>
      </c>
    </row>
    <row r="444" spans="1:7" s="36" customFormat="1" ht="15" x14ac:dyDescent="0.2">
      <c r="A444" s="52" t="s">
        <v>388</v>
      </c>
      <c r="B444" s="22" t="s">
        <v>620</v>
      </c>
      <c r="C444" s="22" t="s">
        <v>493</v>
      </c>
      <c r="D444" s="22" t="s">
        <v>76</v>
      </c>
      <c r="E444" s="22"/>
      <c r="F444" s="39">
        <f t="shared" si="65"/>
        <v>39896.199999999997</v>
      </c>
      <c r="G444" s="39">
        <f t="shared" si="65"/>
        <v>39896.199999999997</v>
      </c>
    </row>
    <row r="445" spans="1:7" s="36" customFormat="1" ht="24" x14ac:dyDescent="0.2">
      <c r="A445" s="126" t="s">
        <v>104</v>
      </c>
      <c r="B445" s="127" t="s">
        <v>620</v>
      </c>
      <c r="C445" s="127" t="s">
        <v>493</v>
      </c>
      <c r="D445" s="127" t="s">
        <v>76</v>
      </c>
      <c r="E445" s="127" t="s">
        <v>410</v>
      </c>
      <c r="F445" s="128">
        <f t="shared" si="65"/>
        <v>39896.199999999997</v>
      </c>
      <c r="G445" s="128">
        <f t="shared" si="65"/>
        <v>39896.199999999997</v>
      </c>
    </row>
    <row r="446" spans="1:7" s="36" customFormat="1" ht="15" x14ac:dyDescent="0.2">
      <c r="A446" s="126" t="s">
        <v>105</v>
      </c>
      <c r="B446" s="127" t="s">
        <v>620</v>
      </c>
      <c r="C446" s="127" t="s">
        <v>493</v>
      </c>
      <c r="D446" s="127" t="s">
        <v>76</v>
      </c>
      <c r="E446" s="127" t="s">
        <v>428</v>
      </c>
      <c r="F446" s="128">
        <v>39896.199999999997</v>
      </c>
      <c r="G446" s="128">
        <v>39896.199999999997</v>
      </c>
    </row>
    <row r="447" spans="1:7" s="36" customFormat="1" ht="24" x14ac:dyDescent="0.2">
      <c r="A447" s="131" t="s">
        <v>434</v>
      </c>
      <c r="B447" s="132" t="s">
        <v>618</v>
      </c>
      <c r="C447" s="132"/>
      <c r="D447" s="132"/>
      <c r="E447" s="132"/>
      <c r="F447" s="133">
        <f t="shared" ref="F447:G450" si="66">F448</f>
        <v>12192</v>
      </c>
      <c r="G447" s="133">
        <f t="shared" si="66"/>
        <v>12192</v>
      </c>
    </row>
    <row r="448" spans="1:7" s="36" customFormat="1" ht="15" x14ac:dyDescent="0.2">
      <c r="A448" s="52" t="s">
        <v>398</v>
      </c>
      <c r="B448" s="22" t="s">
        <v>618</v>
      </c>
      <c r="C448" s="22" t="s">
        <v>493</v>
      </c>
      <c r="D448" s="22"/>
      <c r="E448" s="22"/>
      <c r="F448" s="39">
        <f t="shared" si="66"/>
        <v>12192</v>
      </c>
      <c r="G448" s="39">
        <f t="shared" si="66"/>
        <v>12192</v>
      </c>
    </row>
    <row r="449" spans="1:7" s="36" customFormat="1" ht="15" x14ac:dyDescent="0.2">
      <c r="A449" s="52" t="s">
        <v>388</v>
      </c>
      <c r="B449" s="22" t="s">
        <v>618</v>
      </c>
      <c r="C449" s="22" t="s">
        <v>493</v>
      </c>
      <c r="D449" s="22" t="s">
        <v>76</v>
      </c>
      <c r="E449" s="22"/>
      <c r="F449" s="39">
        <f t="shared" si="66"/>
        <v>12192</v>
      </c>
      <c r="G449" s="39">
        <f t="shared" si="66"/>
        <v>12192</v>
      </c>
    </row>
    <row r="450" spans="1:7" s="36" customFormat="1" ht="28.5" customHeight="1" x14ac:dyDescent="0.2">
      <c r="A450" s="126" t="s">
        <v>104</v>
      </c>
      <c r="B450" s="127" t="s">
        <v>618</v>
      </c>
      <c r="C450" s="127" t="s">
        <v>493</v>
      </c>
      <c r="D450" s="127" t="s">
        <v>76</v>
      </c>
      <c r="E450" s="127" t="s">
        <v>410</v>
      </c>
      <c r="F450" s="128">
        <f t="shared" si="66"/>
        <v>12192</v>
      </c>
      <c r="G450" s="128">
        <f t="shared" si="66"/>
        <v>12192</v>
      </c>
    </row>
    <row r="451" spans="1:7" s="36" customFormat="1" ht="15" x14ac:dyDescent="0.2">
      <c r="A451" s="126" t="s">
        <v>105</v>
      </c>
      <c r="B451" s="127" t="s">
        <v>618</v>
      </c>
      <c r="C451" s="127" t="s">
        <v>493</v>
      </c>
      <c r="D451" s="127" t="s">
        <v>76</v>
      </c>
      <c r="E451" s="127" t="s">
        <v>428</v>
      </c>
      <c r="F451" s="128">
        <v>12192</v>
      </c>
      <c r="G451" s="128">
        <v>12192</v>
      </c>
    </row>
    <row r="452" spans="1:7" s="36" customFormat="1" ht="24" x14ac:dyDescent="0.2">
      <c r="A452" s="131" t="s">
        <v>28</v>
      </c>
      <c r="B452" s="132" t="s">
        <v>268</v>
      </c>
      <c r="C452" s="132"/>
      <c r="D452" s="132"/>
      <c r="E452" s="132"/>
      <c r="F452" s="143">
        <f t="shared" ref="F452:G455" si="67">F453</f>
        <v>29386</v>
      </c>
      <c r="G452" s="143">
        <f t="shared" si="67"/>
        <v>27386</v>
      </c>
    </row>
    <row r="453" spans="1:7" s="36" customFormat="1" ht="15" x14ac:dyDescent="0.2">
      <c r="A453" s="52" t="s">
        <v>398</v>
      </c>
      <c r="B453" s="22" t="s">
        <v>268</v>
      </c>
      <c r="C453" s="22" t="s">
        <v>493</v>
      </c>
      <c r="D453" s="22"/>
      <c r="E453" s="22"/>
      <c r="F453" s="39">
        <f t="shared" si="67"/>
        <v>29386</v>
      </c>
      <c r="G453" s="39">
        <f t="shared" si="67"/>
        <v>27386</v>
      </c>
    </row>
    <row r="454" spans="1:7" s="36" customFormat="1" ht="15" x14ac:dyDescent="0.2">
      <c r="A454" s="52" t="s">
        <v>388</v>
      </c>
      <c r="B454" s="22" t="s">
        <v>268</v>
      </c>
      <c r="C454" s="22" t="s">
        <v>493</v>
      </c>
      <c r="D454" s="22" t="s">
        <v>76</v>
      </c>
      <c r="E454" s="22"/>
      <c r="F454" s="39">
        <f t="shared" si="67"/>
        <v>29386</v>
      </c>
      <c r="G454" s="39">
        <f t="shared" si="67"/>
        <v>27386</v>
      </c>
    </row>
    <row r="455" spans="1:7" s="36" customFormat="1" ht="24" x14ac:dyDescent="0.2">
      <c r="A455" s="126" t="s">
        <v>104</v>
      </c>
      <c r="B455" s="127" t="s">
        <v>268</v>
      </c>
      <c r="C455" s="127" t="s">
        <v>493</v>
      </c>
      <c r="D455" s="127" t="s">
        <v>76</v>
      </c>
      <c r="E455" s="127" t="s">
        <v>410</v>
      </c>
      <c r="F455" s="142">
        <f t="shared" si="67"/>
        <v>29386</v>
      </c>
      <c r="G455" s="142">
        <f t="shared" si="67"/>
        <v>27386</v>
      </c>
    </row>
    <row r="456" spans="1:7" s="36" customFormat="1" ht="15" x14ac:dyDescent="0.2">
      <c r="A456" s="126" t="s">
        <v>105</v>
      </c>
      <c r="B456" s="127" t="s">
        <v>268</v>
      </c>
      <c r="C456" s="127" t="s">
        <v>493</v>
      </c>
      <c r="D456" s="127" t="s">
        <v>76</v>
      </c>
      <c r="E456" s="127" t="s">
        <v>428</v>
      </c>
      <c r="F456" s="142">
        <v>29386</v>
      </c>
      <c r="G456" s="142">
        <v>27386</v>
      </c>
    </row>
    <row r="457" spans="1:7" s="36" customFormat="1" ht="27" x14ac:dyDescent="0.2">
      <c r="A457" s="130" t="s">
        <v>270</v>
      </c>
      <c r="B457" s="121" t="s">
        <v>272</v>
      </c>
      <c r="C457" s="121"/>
      <c r="D457" s="121"/>
      <c r="E457" s="121"/>
      <c r="F457" s="122">
        <f>F458</f>
        <v>4025</v>
      </c>
      <c r="G457" s="122">
        <f>G458</f>
        <v>4025</v>
      </c>
    </row>
    <row r="458" spans="1:7" s="36" customFormat="1" ht="24" x14ac:dyDescent="0.2">
      <c r="A458" s="117" t="s">
        <v>271</v>
      </c>
      <c r="B458" s="118" t="s">
        <v>272</v>
      </c>
      <c r="C458" s="118"/>
      <c r="D458" s="118"/>
      <c r="E458" s="118"/>
      <c r="F458" s="119">
        <f>F459</f>
        <v>4025</v>
      </c>
      <c r="G458" s="119">
        <f>G459</f>
        <v>4025</v>
      </c>
    </row>
    <row r="459" spans="1:7" s="36" customFormat="1" ht="24" x14ac:dyDescent="0.2">
      <c r="A459" s="131" t="s">
        <v>412</v>
      </c>
      <c r="B459" s="146" t="s">
        <v>272</v>
      </c>
      <c r="C459" s="132"/>
      <c r="D459" s="132"/>
      <c r="E459" s="132"/>
      <c r="F459" s="151">
        <f>F460+F465</f>
        <v>4025</v>
      </c>
      <c r="G459" s="151">
        <f>G460+G465</f>
        <v>4025</v>
      </c>
    </row>
    <row r="460" spans="1:7" s="36" customFormat="1" ht="24" x14ac:dyDescent="0.2">
      <c r="A460" s="134" t="s">
        <v>394</v>
      </c>
      <c r="B460" s="118" t="s">
        <v>72</v>
      </c>
      <c r="C460" s="118"/>
      <c r="D460" s="118"/>
      <c r="E460" s="118"/>
      <c r="F460" s="119">
        <f t="shared" ref="F460:G463" si="68">F461</f>
        <v>3750</v>
      </c>
      <c r="G460" s="119">
        <f t="shared" si="68"/>
        <v>3750</v>
      </c>
    </row>
    <row r="461" spans="1:7" s="36" customFormat="1" ht="15" x14ac:dyDescent="0.2">
      <c r="A461" s="52" t="s">
        <v>398</v>
      </c>
      <c r="B461" s="118" t="s">
        <v>72</v>
      </c>
      <c r="C461" s="118" t="s">
        <v>493</v>
      </c>
      <c r="D461" s="118"/>
      <c r="E461" s="118"/>
      <c r="F461" s="119">
        <f t="shared" si="68"/>
        <v>3750</v>
      </c>
      <c r="G461" s="119">
        <f t="shared" si="68"/>
        <v>3750</v>
      </c>
    </row>
    <row r="462" spans="1:7" s="36" customFormat="1" ht="15" x14ac:dyDescent="0.2">
      <c r="A462" s="52" t="s">
        <v>472</v>
      </c>
      <c r="B462" s="118" t="s">
        <v>72</v>
      </c>
      <c r="C462" s="118" t="s">
        <v>493</v>
      </c>
      <c r="D462" s="118" t="s">
        <v>78</v>
      </c>
      <c r="E462" s="118"/>
      <c r="F462" s="119">
        <f t="shared" si="68"/>
        <v>3750</v>
      </c>
      <c r="G462" s="119">
        <f t="shared" si="68"/>
        <v>3750</v>
      </c>
    </row>
    <row r="463" spans="1:7" s="36" customFormat="1" ht="36" x14ac:dyDescent="0.2">
      <c r="A463" s="126" t="s">
        <v>79</v>
      </c>
      <c r="B463" s="127" t="s">
        <v>72</v>
      </c>
      <c r="C463" s="127" t="s">
        <v>493</v>
      </c>
      <c r="D463" s="127" t="s">
        <v>78</v>
      </c>
      <c r="E463" s="127" t="s">
        <v>80</v>
      </c>
      <c r="F463" s="128">
        <f t="shared" si="68"/>
        <v>3750</v>
      </c>
      <c r="G463" s="128">
        <f t="shared" si="68"/>
        <v>3750</v>
      </c>
    </row>
    <row r="464" spans="1:7" s="36" customFormat="1" ht="15" x14ac:dyDescent="0.2">
      <c r="A464" s="126" t="s">
        <v>81</v>
      </c>
      <c r="B464" s="127" t="s">
        <v>72</v>
      </c>
      <c r="C464" s="127" t="s">
        <v>493</v>
      </c>
      <c r="D464" s="127" t="s">
        <v>78</v>
      </c>
      <c r="E464" s="127" t="s">
        <v>82</v>
      </c>
      <c r="F464" s="128">
        <f>2870+20+860</f>
        <v>3750</v>
      </c>
      <c r="G464" s="128">
        <f>2870+20+860</f>
        <v>3750</v>
      </c>
    </row>
    <row r="465" spans="1:7" s="36" customFormat="1" ht="15" x14ac:dyDescent="0.2">
      <c r="A465" s="117" t="s">
        <v>83</v>
      </c>
      <c r="B465" s="118" t="s">
        <v>73</v>
      </c>
      <c r="C465" s="118"/>
      <c r="D465" s="118"/>
      <c r="E465" s="118"/>
      <c r="F465" s="119">
        <f>F466</f>
        <v>275</v>
      </c>
      <c r="G465" s="119">
        <f>G466</f>
        <v>275</v>
      </c>
    </row>
    <row r="466" spans="1:7" s="36" customFormat="1" ht="15" x14ac:dyDescent="0.2">
      <c r="A466" s="52" t="s">
        <v>398</v>
      </c>
      <c r="B466" s="118" t="s">
        <v>73</v>
      </c>
      <c r="C466" s="118" t="s">
        <v>493</v>
      </c>
      <c r="D466" s="118"/>
      <c r="E466" s="118"/>
      <c r="F466" s="119">
        <f>F467</f>
        <v>275</v>
      </c>
      <c r="G466" s="119">
        <f>G467</f>
        <v>275</v>
      </c>
    </row>
    <row r="467" spans="1:7" s="36" customFormat="1" ht="15" x14ac:dyDescent="0.2">
      <c r="A467" s="52" t="s">
        <v>472</v>
      </c>
      <c r="B467" s="118" t="s">
        <v>73</v>
      </c>
      <c r="C467" s="118" t="s">
        <v>493</v>
      </c>
      <c r="D467" s="118" t="s">
        <v>78</v>
      </c>
      <c r="E467" s="118"/>
      <c r="F467" s="119">
        <f>F468+F470</f>
        <v>275</v>
      </c>
      <c r="G467" s="119">
        <f>G468+G470</f>
        <v>275</v>
      </c>
    </row>
    <row r="468" spans="1:7" s="36" customFormat="1" ht="15" x14ac:dyDescent="0.2">
      <c r="A468" s="126" t="s">
        <v>303</v>
      </c>
      <c r="B468" s="127" t="s">
        <v>73</v>
      </c>
      <c r="C468" s="127" t="s">
        <v>493</v>
      </c>
      <c r="D468" s="127" t="s">
        <v>78</v>
      </c>
      <c r="E468" s="127" t="s">
        <v>84</v>
      </c>
      <c r="F468" s="128">
        <f>F469</f>
        <v>235</v>
      </c>
      <c r="G468" s="128">
        <f>G469</f>
        <v>235</v>
      </c>
    </row>
    <row r="469" spans="1:7" s="36" customFormat="1" ht="24" x14ac:dyDescent="0.2">
      <c r="A469" s="126" t="s">
        <v>85</v>
      </c>
      <c r="B469" s="127" t="s">
        <v>73</v>
      </c>
      <c r="C469" s="127" t="s">
        <v>493</v>
      </c>
      <c r="D469" s="127" t="s">
        <v>78</v>
      </c>
      <c r="E469" s="127" t="s">
        <v>86</v>
      </c>
      <c r="F469" s="128">
        <f>85+100+50</f>
        <v>235</v>
      </c>
      <c r="G469" s="128">
        <f>85+100+50</f>
        <v>235</v>
      </c>
    </row>
    <row r="470" spans="1:7" s="36" customFormat="1" ht="15" x14ac:dyDescent="0.2">
      <c r="A470" s="126" t="s">
        <v>87</v>
      </c>
      <c r="B470" s="127" t="s">
        <v>73</v>
      </c>
      <c r="C470" s="127" t="s">
        <v>493</v>
      </c>
      <c r="D470" s="127" t="s">
        <v>78</v>
      </c>
      <c r="E470" s="127" t="s">
        <v>88</v>
      </c>
      <c r="F470" s="128">
        <f>F471</f>
        <v>40</v>
      </c>
      <c r="G470" s="128">
        <f>G471</f>
        <v>40</v>
      </c>
    </row>
    <row r="471" spans="1:7" s="36" customFormat="1" ht="15" x14ac:dyDescent="0.2">
      <c r="A471" s="126" t="s">
        <v>519</v>
      </c>
      <c r="B471" s="127" t="s">
        <v>73</v>
      </c>
      <c r="C471" s="127" t="s">
        <v>493</v>
      </c>
      <c r="D471" s="127" t="s">
        <v>78</v>
      </c>
      <c r="E471" s="127" t="s">
        <v>89</v>
      </c>
      <c r="F471" s="128">
        <v>40</v>
      </c>
      <c r="G471" s="128">
        <v>40</v>
      </c>
    </row>
    <row r="472" spans="1:7" s="36" customFormat="1" ht="40.5" x14ac:dyDescent="0.2">
      <c r="A472" s="202" t="s">
        <v>713</v>
      </c>
      <c r="B472" s="203" t="s">
        <v>244</v>
      </c>
      <c r="C472" s="203"/>
      <c r="D472" s="203"/>
      <c r="E472" s="203"/>
      <c r="F472" s="208">
        <f>F473+F494+F505+F521+F529+F545+F550</f>
        <v>285435.40000000002</v>
      </c>
      <c r="G472" s="208">
        <f>G473+G494+G505+G521+G529+G545+G550</f>
        <v>274973.2</v>
      </c>
    </row>
    <row r="473" spans="1:7" s="36" customFormat="1" ht="15" x14ac:dyDescent="0.2">
      <c r="A473" s="131" t="s">
        <v>59</v>
      </c>
      <c r="B473" s="118" t="s">
        <v>246</v>
      </c>
      <c r="C473" s="118"/>
      <c r="D473" s="118"/>
      <c r="E473" s="118"/>
      <c r="F473" s="119">
        <f>F474+F479+F484+F489</f>
        <v>9700</v>
      </c>
      <c r="G473" s="119">
        <f>G474+G479+G484+G489</f>
        <v>9900</v>
      </c>
    </row>
    <row r="474" spans="1:7" s="36" customFormat="1" ht="15" x14ac:dyDescent="0.2">
      <c r="A474" s="148" t="s">
        <v>829</v>
      </c>
      <c r="B474" s="140" t="s">
        <v>830</v>
      </c>
      <c r="C474" s="132"/>
      <c r="D474" s="132"/>
      <c r="E474" s="132"/>
      <c r="F474" s="143">
        <f t="shared" ref="F474:G477" si="69">F475</f>
        <v>2200</v>
      </c>
      <c r="G474" s="143">
        <f t="shared" si="69"/>
        <v>2400</v>
      </c>
    </row>
    <row r="475" spans="1:7" s="36" customFormat="1" ht="15" x14ac:dyDescent="0.2">
      <c r="A475" s="52" t="s">
        <v>377</v>
      </c>
      <c r="B475" s="22" t="s">
        <v>830</v>
      </c>
      <c r="C475" s="22" t="s">
        <v>435</v>
      </c>
      <c r="D475" s="22"/>
      <c r="E475" s="22"/>
      <c r="F475" s="88">
        <f t="shared" si="69"/>
        <v>2200</v>
      </c>
      <c r="G475" s="88">
        <f t="shared" si="69"/>
        <v>2400</v>
      </c>
    </row>
    <row r="476" spans="1:7" s="36" customFormat="1" ht="15" x14ac:dyDescent="0.2">
      <c r="A476" s="52" t="s">
        <v>378</v>
      </c>
      <c r="B476" s="22" t="s">
        <v>830</v>
      </c>
      <c r="C476" s="22" t="s">
        <v>435</v>
      </c>
      <c r="D476" s="22" t="s">
        <v>76</v>
      </c>
      <c r="E476" s="22"/>
      <c r="F476" s="88">
        <f t="shared" si="69"/>
        <v>2200</v>
      </c>
      <c r="G476" s="88">
        <f t="shared" si="69"/>
        <v>2400</v>
      </c>
    </row>
    <row r="477" spans="1:7" s="36" customFormat="1" ht="15" x14ac:dyDescent="0.2">
      <c r="A477" s="126" t="s">
        <v>303</v>
      </c>
      <c r="B477" s="127" t="s">
        <v>830</v>
      </c>
      <c r="C477" s="127" t="s">
        <v>435</v>
      </c>
      <c r="D477" s="127" t="s">
        <v>76</v>
      </c>
      <c r="E477" s="127" t="s">
        <v>84</v>
      </c>
      <c r="F477" s="142">
        <f t="shared" si="69"/>
        <v>2200</v>
      </c>
      <c r="G477" s="142">
        <f t="shared" si="69"/>
        <v>2400</v>
      </c>
    </row>
    <row r="478" spans="1:7" s="36" customFormat="1" ht="24" x14ac:dyDescent="0.2">
      <c r="A478" s="126" t="s">
        <v>85</v>
      </c>
      <c r="B478" s="127" t="s">
        <v>830</v>
      </c>
      <c r="C478" s="127" t="s">
        <v>435</v>
      </c>
      <c r="D478" s="127" t="s">
        <v>76</v>
      </c>
      <c r="E478" s="127" t="s">
        <v>86</v>
      </c>
      <c r="F478" s="142">
        <v>2200</v>
      </c>
      <c r="G478" s="142">
        <v>2400</v>
      </c>
    </row>
    <row r="479" spans="1:7" s="36" customFormat="1" ht="15" x14ac:dyDescent="0.2">
      <c r="A479" s="117" t="s">
        <v>764</v>
      </c>
      <c r="B479" s="132" t="s">
        <v>668</v>
      </c>
      <c r="C479" s="132"/>
      <c r="D479" s="132"/>
      <c r="E479" s="132"/>
      <c r="F479" s="143">
        <f>F480</f>
        <v>5000</v>
      </c>
      <c r="G479" s="143">
        <f>G480</f>
        <v>5000</v>
      </c>
    </row>
    <row r="480" spans="1:7" s="36" customFormat="1" ht="15" x14ac:dyDescent="0.2">
      <c r="A480" s="52" t="s">
        <v>377</v>
      </c>
      <c r="B480" s="22" t="s">
        <v>668</v>
      </c>
      <c r="C480" s="22" t="s">
        <v>435</v>
      </c>
      <c r="D480" s="22"/>
      <c r="E480" s="22"/>
      <c r="F480" s="88">
        <f t="shared" ref="F480:G480" si="70">F481</f>
        <v>5000</v>
      </c>
      <c r="G480" s="88">
        <f t="shared" si="70"/>
        <v>5000</v>
      </c>
    </row>
    <row r="481" spans="1:7" s="36" customFormat="1" ht="15" x14ac:dyDescent="0.2">
      <c r="A481" s="52" t="s">
        <v>378</v>
      </c>
      <c r="B481" s="22" t="s">
        <v>668</v>
      </c>
      <c r="C481" s="22" t="s">
        <v>435</v>
      </c>
      <c r="D481" s="22" t="s">
        <v>76</v>
      </c>
      <c r="E481" s="22"/>
      <c r="F481" s="88">
        <f>F482</f>
        <v>5000</v>
      </c>
      <c r="G481" s="88">
        <f>G482</f>
        <v>5000</v>
      </c>
    </row>
    <row r="482" spans="1:7" s="36" customFormat="1" ht="15" x14ac:dyDescent="0.2">
      <c r="A482" s="126" t="s">
        <v>303</v>
      </c>
      <c r="B482" s="127" t="s">
        <v>668</v>
      </c>
      <c r="C482" s="127" t="s">
        <v>435</v>
      </c>
      <c r="D482" s="127" t="s">
        <v>76</v>
      </c>
      <c r="E482" s="127" t="s">
        <v>84</v>
      </c>
      <c r="F482" s="142">
        <f>F483</f>
        <v>5000</v>
      </c>
      <c r="G482" s="142">
        <f>G483</f>
        <v>5000</v>
      </c>
    </row>
    <row r="483" spans="1:7" s="36" customFormat="1" ht="24" x14ac:dyDescent="0.2">
      <c r="A483" s="126" t="s">
        <v>85</v>
      </c>
      <c r="B483" s="127" t="s">
        <v>668</v>
      </c>
      <c r="C483" s="127" t="s">
        <v>435</v>
      </c>
      <c r="D483" s="127" t="s">
        <v>76</v>
      </c>
      <c r="E483" s="127" t="s">
        <v>86</v>
      </c>
      <c r="F483" s="142">
        <v>5000</v>
      </c>
      <c r="G483" s="142">
        <v>5000</v>
      </c>
    </row>
    <row r="484" spans="1:7" s="36" customFormat="1" ht="15" x14ac:dyDescent="0.2">
      <c r="A484" s="117" t="s">
        <v>669</v>
      </c>
      <c r="B484" s="132" t="s">
        <v>670</v>
      </c>
      <c r="C484" s="132"/>
      <c r="D484" s="132"/>
      <c r="E484" s="132"/>
      <c r="F484" s="143">
        <f t="shared" ref="F484:G487" si="71">F485</f>
        <v>500</v>
      </c>
      <c r="G484" s="143">
        <f t="shared" si="71"/>
        <v>500</v>
      </c>
    </row>
    <row r="485" spans="1:7" s="36" customFormat="1" ht="15" x14ac:dyDescent="0.2">
      <c r="A485" s="52" t="s">
        <v>377</v>
      </c>
      <c r="B485" s="22" t="s">
        <v>670</v>
      </c>
      <c r="C485" s="22" t="s">
        <v>435</v>
      </c>
      <c r="D485" s="22"/>
      <c r="E485" s="22"/>
      <c r="F485" s="88">
        <f t="shared" si="71"/>
        <v>500</v>
      </c>
      <c r="G485" s="88">
        <f t="shared" si="71"/>
        <v>500</v>
      </c>
    </row>
    <row r="486" spans="1:7" s="36" customFormat="1" ht="15" x14ac:dyDescent="0.2">
      <c r="A486" s="52" t="s">
        <v>378</v>
      </c>
      <c r="B486" s="22" t="s">
        <v>670</v>
      </c>
      <c r="C486" s="22" t="s">
        <v>435</v>
      </c>
      <c r="D486" s="22" t="s">
        <v>76</v>
      </c>
      <c r="E486" s="22"/>
      <c r="F486" s="88">
        <f t="shared" si="71"/>
        <v>500</v>
      </c>
      <c r="G486" s="88">
        <f t="shared" si="71"/>
        <v>500</v>
      </c>
    </row>
    <row r="487" spans="1:7" s="36" customFormat="1" ht="15" x14ac:dyDescent="0.2">
      <c r="A487" s="126" t="s">
        <v>303</v>
      </c>
      <c r="B487" s="127" t="s">
        <v>670</v>
      </c>
      <c r="C487" s="127" t="s">
        <v>435</v>
      </c>
      <c r="D487" s="127" t="s">
        <v>76</v>
      </c>
      <c r="E487" s="127" t="s">
        <v>84</v>
      </c>
      <c r="F487" s="142">
        <f t="shared" si="71"/>
        <v>500</v>
      </c>
      <c r="G487" s="142">
        <f t="shared" si="71"/>
        <v>500</v>
      </c>
    </row>
    <row r="488" spans="1:7" s="36" customFormat="1" ht="24" x14ac:dyDescent="0.2">
      <c r="A488" s="126" t="s">
        <v>85</v>
      </c>
      <c r="B488" s="127" t="s">
        <v>670</v>
      </c>
      <c r="C488" s="127" t="s">
        <v>435</v>
      </c>
      <c r="D488" s="127" t="s">
        <v>76</v>
      </c>
      <c r="E488" s="127" t="s">
        <v>86</v>
      </c>
      <c r="F488" s="142">
        <v>500</v>
      </c>
      <c r="G488" s="142">
        <v>500</v>
      </c>
    </row>
    <row r="489" spans="1:7" s="36" customFormat="1" ht="15" x14ac:dyDescent="0.2">
      <c r="A489" s="117" t="s">
        <v>247</v>
      </c>
      <c r="B489" s="132" t="s">
        <v>671</v>
      </c>
      <c r="C489" s="132"/>
      <c r="D489" s="132"/>
      <c r="E489" s="132"/>
      <c r="F489" s="143">
        <f t="shared" ref="F489:G492" si="72">F490</f>
        <v>2000</v>
      </c>
      <c r="G489" s="143">
        <f t="shared" si="72"/>
        <v>2000</v>
      </c>
    </row>
    <row r="490" spans="1:7" s="36" customFormat="1" ht="15" x14ac:dyDescent="0.2">
      <c r="A490" s="52" t="s">
        <v>377</v>
      </c>
      <c r="B490" s="22" t="s">
        <v>671</v>
      </c>
      <c r="C490" s="22" t="s">
        <v>435</v>
      </c>
      <c r="D490" s="22"/>
      <c r="E490" s="22"/>
      <c r="F490" s="88">
        <f t="shared" si="72"/>
        <v>2000</v>
      </c>
      <c r="G490" s="88">
        <f t="shared" si="72"/>
        <v>2000</v>
      </c>
    </row>
    <row r="491" spans="1:7" s="36" customFormat="1" ht="15" x14ac:dyDescent="0.2">
      <c r="A491" s="52" t="s">
        <v>378</v>
      </c>
      <c r="B491" s="22" t="s">
        <v>671</v>
      </c>
      <c r="C491" s="22" t="s">
        <v>435</v>
      </c>
      <c r="D491" s="22" t="s">
        <v>76</v>
      </c>
      <c r="E491" s="22"/>
      <c r="F491" s="88">
        <f t="shared" si="72"/>
        <v>2000</v>
      </c>
      <c r="G491" s="88">
        <f t="shared" si="72"/>
        <v>2000</v>
      </c>
    </row>
    <row r="492" spans="1:7" s="36" customFormat="1" ht="15" x14ac:dyDescent="0.2">
      <c r="A492" s="126" t="s">
        <v>303</v>
      </c>
      <c r="B492" s="127" t="s">
        <v>671</v>
      </c>
      <c r="C492" s="127" t="s">
        <v>435</v>
      </c>
      <c r="D492" s="127" t="s">
        <v>76</v>
      </c>
      <c r="E492" s="127" t="s">
        <v>84</v>
      </c>
      <c r="F492" s="142">
        <f t="shared" si="72"/>
        <v>2000</v>
      </c>
      <c r="G492" s="142">
        <f t="shared" si="72"/>
        <v>2000</v>
      </c>
    </row>
    <row r="493" spans="1:7" s="36" customFormat="1" ht="24" x14ac:dyDescent="0.2">
      <c r="A493" s="126" t="s">
        <v>85</v>
      </c>
      <c r="B493" s="127" t="s">
        <v>671</v>
      </c>
      <c r="C493" s="127" t="s">
        <v>435</v>
      </c>
      <c r="D493" s="127" t="s">
        <v>76</v>
      </c>
      <c r="E493" s="127" t="s">
        <v>86</v>
      </c>
      <c r="F493" s="142">
        <v>2000</v>
      </c>
      <c r="G493" s="142">
        <v>2000</v>
      </c>
    </row>
    <row r="494" spans="1:7" s="36" customFormat="1" ht="15" x14ac:dyDescent="0.2">
      <c r="A494" s="131" t="s">
        <v>665</v>
      </c>
      <c r="B494" s="132" t="s">
        <v>245</v>
      </c>
      <c r="C494" s="132"/>
      <c r="D494" s="132"/>
      <c r="E494" s="132"/>
      <c r="F494" s="143">
        <f>F495+F500</f>
        <v>5000</v>
      </c>
      <c r="G494" s="133">
        <f>G495+G500</f>
        <v>3000</v>
      </c>
    </row>
    <row r="495" spans="1:7" s="36" customFormat="1" ht="15" x14ac:dyDescent="0.2">
      <c r="A495" s="198" t="s">
        <v>666</v>
      </c>
      <c r="B495" s="197" t="s">
        <v>667</v>
      </c>
      <c r="C495" s="118"/>
      <c r="D495" s="118"/>
      <c r="E495" s="118"/>
      <c r="F495" s="141">
        <f t="shared" ref="F495:G498" si="73">F496</f>
        <v>0</v>
      </c>
      <c r="G495" s="119">
        <f t="shared" si="73"/>
        <v>3000</v>
      </c>
    </row>
    <row r="496" spans="1:7" s="36" customFormat="1" ht="15" x14ac:dyDescent="0.2">
      <c r="A496" s="52" t="s">
        <v>365</v>
      </c>
      <c r="B496" s="197" t="s">
        <v>667</v>
      </c>
      <c r="C496" s="22" t="s">
        <v>78</v>
      </c>
      <c r="D496" s="22"/>
      <c r="E496" s="29"/>
      <c r="F496" s="88">
        <f t="shared" si="73"/>
        <v>0</v>
      </c>
      <c r="G496" s="39">
        <f t="shared" si="73"/>
        <v>3000</v>
      </c>
    </row>
    <row r="497" spans="1:7" s="36" customFormat="1" ht="15" x14ac:dyDescent="0.2">
      <c r="A497" s="52" t="s">
        <v>407</v>
      </c>
      <c r="B497" s="197" t="s">
        <v>667</v>
      </c>
      <c r="C497" s="22" t="s">
        <v>78</v>
      </c>
      <c r="D497" s="22" t="s">
        <v>494</v>
      </c>
      <c r="E497" s="29"/>
      <c r="F497" s="88">
        <f t="shared" si="73"/>
        <v>0</v>
      </c>
      <c r="G497" s="39">
        <f t="shared" si="73"/>
        <v>3000</v>
      </c>
    </row>
    <row r="498" spans="1:7" s="36" customFormat="1" ht="15" x14ac:dyDescent="0.2">
      <c r="A498" s="126" t="s">
        <v>303</v>
      </c>
      <c r="B498" s="127" t="s">
        <v>667</v>
      </c>
      <c r="C498" s="127" t="s">
        <v>78</v>
      </c>
      <c r="D498" s="127" t="s">
        <v>494</v>
      </c>
      <c r="E498" s="127" t="s">
        <v>84</v>
      </c>
      <c r="F498" s="142">
        <f t="shared" si="73"/>
        <v>0</v>
      </c>
      <c r="G498" s="128">
        <f t="shared" si="73"/>
        <v>3000</v>
      </c>
    </row>
    <row r="499" spans="1:7" s="36" customFormat="1" ht="24" x14ac:dyDescent="0.2">
      <c r="A499" s="126" t="s">
        <v>85</v>
      </c>
      <c r="B499" s="127" t="s">
        <v>667</v>
      </c>
      <c r="C499" s="127" t="s">
        <v>78</v>
      </c>
      <c r="D499" s="127" t="s">
        <v>494</v>
      </c>
      <c r="E499" s="127" t="s">
        <v>86</v>
      </c>
      <c r="F499" s="142">
        <v>0</v>
      </c>
      <c r="G499" s="128">
        <v>3000</v>
      </c>
    </row>
    <row r="500" spans="1:7" s="36" customFormat="1" ht="15" x14ac:dyDescent="0.2">
      <c r="A500" s="117" t="s">
        <v>827</v>
      </c>
      <c r="B500" s="118" t="s">
        <v>828</v>
      </c>
      <c r="C500" s="118"/>
      <c r="D500" s="118"/>
      <c r="E500" s="118"/>
      <c r="F500" s="141">
        <f t="shared" ref="F500:G503" si="74">F501</f>
        <v>5000</v>
      </c>
      <c r="G500" s="141">
        <f t="shared" si="74"/>
        <v>0</v>
      </c>
    </row>
    <row r="501" spans="1:7" s="36" customFormat="1" ht="15" x14ac:dyDescent="0.2">
      <c r="A501" s="52" t="s">
        <v>365</v>
      </c>
      <c r="B501" s="118" t="s">
        <v>828</v>
      </c>
      <c r="C501" s="22" t="s">
        <v>78</v>
      </c>
      <c r="D501" s="22"/>
      <c r="E501" s="29"/>
      <c r="F501" s="88">
        <f t="shared" si="74"/>
        <v>5000</v>
      </c>
      <c r="G501" s="88">
        <f t="shared" si="74"/>
        <v>0</v>
      </c>
    </row>
    <row r="502" spans="1:7" s="36" customFormat="1" ht="15" x14ac:dyDescent="0.2">
      <c r="A502" s="52" t="s">
        <v>407</v>
      </c>
      <c r="B502" s="118" t="s">
        <v>828</v>
      </c>
      <c r="C502" s="22" t="s">
        <v>78</v>
      </c>
      <c r="D502" s="22" t="s">
        <v>494</v>
      </c>
      <c r="E502" s="29"/>
      <c r="F502" s="88">
        <f t="shared" si="74"/>
        <v>5000</v>
      </c>
      <c r="G502" s="88">
        <f t="shared" si="74"/>
        <v>0</v>
      </c>
    </row>
    <row r="503" spans="1:7" s="36" customFormat="1" ht="15" x14ac:dyDescent="0.2">
      <c r="A503" s="126" t="s">
        <v>303</v>
      </c>
      <c r="B503" s="127" t="s">
        <v>828</v>
      </c>
      <c r="C503" s="127" t="s">
        <v>78</v>
      </c>
      <c r="D503" s="127" t="s">
        <v>494</v>
      </c>
      <c r="E503" s="127" t="s">
        <v>84</v>
      </c>
      <c r="F503" s="142">
        <f t="shared" si="74"/>
        <v>5000</v>
      </c>
      <c r="G503" s="142">
        <f t="shared" si="74"/>
        <v>0</v>
      </c>
    </row>
    <row r="504" spans="1:7" s="36" customFormat="1" ht="24" x14ac:dyDescent="0.2">
      <c r="A504" s="126" t="s">
        <v>85</v>
      </c>
      <c r="B504" s="127" t="s">
        <v>828</v>
      </c>
      <c r="C504" s="127" t="s">
        <v>78</v>
      </c>
      <c r="D504" s="127" t="s">
        <v>494</v>
      </c>
      <c r="E504" s="127" t="s">
        <v>86</v>
      </c>
      <c r="F504" s="142">
        <v>5000</v>
      </c>
      <c r="G504" s="142">
        <v>0</v>
      </c>
    </row>
    <row r="505" spans="1:7" s="36" customFormat="1" ht="24" x14ac:dyDescent="0.2">
      <c r="A505" s="131" t="s">
        <v>126</v>
      </c>
      <c r="B505" s="132" t="s">
        <v>249</v>
      </c>
      <c r="C505" s="132"/>
      <c r="D505" s="132"/>
      <c r="E505" s="132"/>
      <c r="F505" s="133">
        <f>F506+F511+F516</f>
        <v>10800</v>
      </c>
      <c r="G505" s="133">
        <f>G506+G511+G516</f>
        <v>9900</v>
      </c>
    </row>
    <row r="506" spans="1:7" s="36" customFormat="1" ht="15" x14ac:dyDescent="0.2">
      <c r="A506" s="117" t="s">
        <v>672</v>
      </c>
      <c r="B506" s="118" t="s">
        <v>673</v>
      </c>
      <c r="C506" s="118"/>
      <c r="D506" s="118"/>
      <c r="E506" s="127"/>
      <c r="F506" s="141">
        <f t="shared" ref="F506:G509" si="75">F507</f>
        <v>8800</v>
      </c>
      <c r="G506" s="141">
        <f t="shared" si="75"/>
        <v>7900</v>
      </c>
    </row>
    <row r="507" spans="1:7" s="36" customFormat="1" ht="15" x14ac:dyDescent="0.2">
      <c r="A507" s="52" t="s">
        <v>377</v>
      </c>
      <c r="B507" s="118" t="s">
        <v>673</v>
      </c>
      <c r="C507" s="22" t="s">
        <v>435</v>
      </c>
      <c r="D507" s="29"/>
      <c r="E507" s="29"/>
      <c r="F507" s="88">
        <f t="shared" si="75"/>
        <v>8800</v>
      </c>
      <c r="G507" s="88">
        <f t="shared" si="75"/>
        <v>7900</v>
      </c>
    </row>
    <row r="508" spans="1:7" s="36" customFormat="1" ht="15" x14ac:dyDescent="0.2">
      <c r="A508" s="52" t="s">
        <v>379</v>
      </c>
      <c r="B508" s="118" t="s">
        <v>673</v>
      </c>
      <c r="C508" s="22" t="s">
        <v>435</v>
      </c>
      <c r="D508" s="22" t="s">
        <v>496</v>
      </c>
      <c r="E508" s="29"/>
      <c r="F508" s="88">
        <f t="shared" si="75"/>
        <v>8800</v>
      </c>
      <c r="G508" s="88">
        <f t="shared" si="75"/>
        <v>7900</v>
      </c>
    </row>
    <row r="509" spans="1:7" s="36" customFormat="1" ht="24" x14ac:dyDescent="0.2">
      <c r="A509" s="126" t="s">
        <v>436</v>
      </c>
      <c r="B509" s="127" t="s">
        <v>673</v>
      </c>
      <c r="C509" s="145" t="s">
        <v>435</v>
      </c>
      <c r="D509" s="145" t="s">
        <v>496</v>
      </c>
      <c r="E509" s="127" t="s">
        <v>437</v>
      </c>
      <c r="F509" s="142">
        <f t="shared" si="75"/>
        <v>8800</v>
      </c>
      <c r="G509" s="142">
        <f t="shared" si="75"/>
        <v>7900</v>
      </c>
    </row>
    <row r="510" spans="1:7" s="36" customFormat="1" ht="15" x14ac:dyDescent="0.2">
      <c r="A510" s="126" t="s">
        <v>438</v>
      </c>
      <c r="B510" s="127" t="s">
        <v>673</v>
      </c>
      <c r="C510" s="127" t="s">
        <v>435</v>
      </c>
      <c r="D510" s="127" t="s">
        <v>496</v>
      </c>
      <c r="E510" s="127" t="s">
        <v>439</v>
      </c>
      <c r="F510" s="142">
        <v>8800</v>
      </c>
      <c r="G510" s="142">
        <v>7900</v>
      </c>
    </row>
    <row r="511" spans="1:7" s="36" customFormat="1" ht="24" x14ac:dyDescent="0.2">
      <c r="A511" s="117" t="s">
        <v>831</v>
      </c>
      <c r="B511" s="118" t="s">
        <v>832</v>
      </c>
      <c r="C511" s="118"/>
      <c r="D511" s="118"/>
      <c r="E511" s="118"/>
      <c r="F511" s="141">
        <f t="shared" ref="F511:G514" si="76">F512</f>
        <v>1000</v>
      </c>
      <c r="G511" s="141">
        <f t="shared" si="76"/>
        <v>1000</v>
      </c>
    </row>
    <row r="512" spans="1:7" s="36" customFormat="1" ht="15" x14ac:dyDescent="0.2">
      <c r="A512" s="52" t="s">
        <v>377</v>
      </c>
      <c r="B512" s="118" t="s">
        <v>832</v>
      </c>
      <c r="C512" s="22" t="s">
        <v>435</v>
      </c>
      <c r="D512" s="29"/>
      <c r="E512" s="29"/>
      <c r="F512" s="88">
        <f t="shared" si="76"/>
        <v>1000</v>
      </c>
      <c r="G512" s="88">
        <f t="shared" si="76"/>
        <v>1000</v>
      </c>
    </row>
    <row r="513" spans="1:7" s="36" customFormat="1" ht="15" x14ac:dyDescent="0.2">
      <c r="A513" s="52" t="s">
        <v>379</v>
      </c>
      <c r="B513" s="118" t="s">
        <v>832</v>
      </c>
      <c r="C513" s="22" t="s">
        <v>435</v>
      </c>
      <c r="D513" s="22" t="s">
        <v>496</v>
      </c>
      <c r="E513" s="29"/>
      <c r="F513" s="88">
        <f t="shared" si="76"/>
        <v>1000</v>
      </c>
      <c r="G513" s="88">
        <f t="shared" si="76"/>
        <v>1000</v>
      </c>
    </row>
    <row r="514" spans="1:7" s="36" customFormat="1" ht="15" x14ac:dyDescent="0.2">
      <c r="A514" s="126" t="s">
        <v>303</v>
      </c>
      <c r="B514" s="127" t="s">
        <v>832</v>
      </c>
      <c r="C514" s="127" t="s">
        <v>435</v>
      </c>
      <c r="D514" s="127" t="s">
        <v>496</v>
      </c>
      <c r="E514" s="127" t="s">
        <v>84</v>
      </c>
      <c r="F514" s="142">
        <f t="shared" si="76"/>
        <v>1000</v>
      </c>
      <c r="G514" s="142">
        <f t="shared" si="76"/>
        <v>1000</v>
      </c>
    </row>
    <row r="515" spans="1:7" s="36" customFormat="1" ht="24" x14ac:dyDescent="0.2">
      <c r="A515" s="126" t="s">
        <v>85</v>
      </c>
      <c r="B515" s="127" t="s">
        <v>832</v>
      </c>
      <c r="C515" s="127" t="s">
        <v>435</v>
      </c>
      <c r="D515" s="127" t="s">
        <v>496</v>
      </c>
      <c r="E515" s="127" t="s">
        <v>86</v>
      </c>
      <c r="F515" s="142">
        <v>1000</v>
      </c>
      <c r="G515" s="142">
        <v>1000</v>
      </c>
    </row>
    <row r="516" spans="1:7" s="36" customFormat="1" ht="15" x14ac:dyDescent="0.2">
      <c r="A516" s="117" t="s">
        <v>709</v>
      </c>
      <c r="B516" s="118" t="s">
        <v>674</v>
      </c>
      <c r="C516" s="118"/>
      <c r="D516" s="118"/>
      <c r="E516" s="118"/>
      <c r="F516" s="141">
        <f t="shared" ref="F516:G519" si="77">F517</f>
        <v>1000</v>
      </c>
      <c r="G516" s="141">
        <f t="shared" si="77"/>
        <v>1000</v>
      </c>
    </row>
    <row r="517" spans="1:7" s="36" customFormat="1" ht="15" x14ac:dyDescent="0.2">
      <c r="A517" s="52" t="s">
        <v>377</v>
      </c>
      <c r="B517" s="118" t="s">
        <v>674</v>
      </c>
      <c r="C517" s="22" t="s">
        <v>435</v>
      </c>
      <c r="D517" s="29"/>
      <c r="E517" s="29"/>
      <c r="F517" s="88">
        <f t="shared" si="77"/>
        <v>1000</v>
      </c>
      <c r="G517" s="88">
        <f t="shared" si="77"/>
        <v>1000</v>
      </c>
    </row>
    <row r="518" spans="1:7" s="36" customFormat="1" ht="15" x14ac:dyDescent="0.2">
      <c r="A518" s="52" t="s">
        <v>379</v>
      </c>
      <c r="B518" s="118" t="s">
        <v>674</v>
      </c>
      <c r="C518" s="22" t="s">
        <v>435</v>
      </c>
      <c r="D518" s="22" t="s">
        <v>496</v>
      </c>
      <c r="E518" s="29"/>
      <c r="F518" s="88">
        <f t="shared" si="77"/>
        <v>1000</v>
      </c>
      <c r="G518" s="88">
        <f t="shared" si="77"/>
        <v>1000</v>
      </c>
    </row>
    <row r="519" spans="1:7" s="36" customFormat="1" ht="15" x14ac:dyDescent="0.2">
      <c r="A519" s="126" t="s">
        <v>303</v>
      </c>
      <c r="B519" s="127" t="s">
        <v>674</v>
      </c>
      <c r="C519" s="127" t="s">
        <v>435</v>
      </c>
      <c r="D519" s="127" t="s">
        <v>496</v>
      </c>
      <c r="E519" s="127" t="s">
        <v>84</v>
      </c>
      <c r="F519" s="142">
        <f t="shared" si="77"/>
        <v>1000</v>
      </c>
      <c r="G519" s="142">
        <f t="shared" si="77"/>
        <v>1000</v>
      </c>
    </row>
    <row r="520" spans="1:7" s="36" customFormat="1" ht="24" x14ac:dyDescent="0.2">
      <c r="A520" s="126" t="s">
        <v>85</v>
      </c>
      <c r="B520" s="127" t="s">
        <v>674</v>
      </c>
      <c r="C520" s="127" t="s">
        <v>435</v>
      </c>
      <c r="D520" s="127" t="s">
        <v>496</v>
      </c>
      <c r="E520" s="127" t="s">
        <v>86</v>
      </c>
      <c r="F520" s="142">
        <v>1000</v>
      </c>
      <c r="G520" s="142">
        <v>1000</v>
      </c>
    </row>
    <row r="521" spans="1:7" s="36" customFormat="1" ht="24" x14ac:dyDescent="0.2">
      <c r="A521" s="131" t="s">
        <v>663</v>
      </c>
      <c r="B521" s="132" t="s">
        <v>153</v>
      </c>
      <c r="C521" s="132"/>
      <c r="D521" s="132"/>
      <c r="E521" s="132"/>
      <c r="F521" s="133">
        <f t="shared" ref="F521:G523" si="78">F522</f>
        <v>38804.400000000001</v>
      </c>
      <c r="G521" s="133">
        <f t="shared" si="78"/>
        <v>38015</v>
      </c>
    </row>
    <row r="522" spans="1:7" s="36" customFormat="1" ht="24" x14ac:dyDescent="0.2">
      <c r="A522" s="117" t="s">
        <v>664</v>
      </c>
      <c r="B522" s="118" t="s">
        <v>675</v>
      </c>
      <c r="C522" s="118"/>
      <c r="D522" s="118"/>
      <c r="E522" s="127"/>
      <c r="F522" s="119">
        <f t="shared" si="78"/>
        <v>38804.400000000001</v>
      </c>
      <c r="G522" s="119">
        <f t="shared" si="78"/>
        <v>38015</v>
      </c>
    </row>
    <row r="523" spans="1:7" s="36" customFormat="1" ht="15" x14ac:dyDescent="0.2">
      <c r="A523" s="52" t="s">
        <v>377</v>
      </c>
      <c r="B523" s="118" t="s">
        <v>675</v>
      </c>
      <c r="C523" s="22" t="s">
        <v>435</v>
      </c>
      <c r="D523" s="29"/>
      <c r="E523" s="127"/>
      <c r="F523" s="119">
        <f t="shared" si="78"/>
        <v>38804.400000000001</v>
      </c>
      <c r="G523" s="119">
        <f t="shared" si="78"/>
        <v>38015</v>
      </c>
    </row>
    <row r="524" spans="1:7" s="36" customFormat="1" ht="15" x14ac:dyDescent="0.2">
      <c r="A524" s="52" t="s">
        <v>379</v>
      </c>
      <c r="B524" s="118" t="s">
        <v>675</v>
      </c>
      <c r="C524" s="22" t="s">
        <v>435</v>
      </c>
      <c r="D524" s="22" t="s">
        <v>496</v>
      </c>
      <c r="E524" s="127"/>
      <c r="F524" s="119">
        <f>F525+F527</f>
        <v>38804.400000000001</v>
      </c>
      <c r="G524" s="119">
        <f>G525+G527</f>
        <v>38015</v>
      </c>
    </row>
    <row r="525" spans="1:7" s="36" customFormat="1" ht="15" x14ac:dyDescent="0.2">
      <c r="A525" s="126" t="s">
        <v>303</v>
      </c>
      <c r="B525" s="127" t="s">
        <v>675</v>
      </c>
      <c r="C525" s="127" t="s">
        <v>435</v>
      </c>
      <c r="D525" s="127" t="s">
        <v>496</v>
      </c>
      <c r="E525" s="127" t="s">
        <v>84</v>
      </c>
      <c r="F525" s="128">
        <f>F526</f>
        <v>19500</v>
      </c>
      <c r="G525" s="128">
        <f>G526</f>
        <v>18100</v>
      </c>
    </row>
    <row r="526" spans="1:7" s="36" customFormat="1" ht="24" x14ac:dyDescent="0.2">
      <c r="A526" s="126" t="s">
        <v>85</v>
      </c>
      <c r="B526" s="127" t="s">
        <v>675</v>
      </c>
      <c r="C526" s="127" t="s">
        <v>435</v>
      </c>
      <c r="D526" s="127" t="s">
        <v>496</v>
      </c>
      <c r="E526" s="127" t="s">
        <v>86</v>
      </c>
      <c r="F526" s="128">
        <v>19500</v>
      </c>
      <c r="G526" s="128">
        <v>18100</v>
      </c>
    </row>
    <row r="527" spans="1:7" s="36" customFormat="1" ht="24" x14ac:dyDescent="0.2">
      <c r="A527" s="126" t="s">
        <v>436</v>
      </c>
      <c r="B527" s="127" t="s">
        <v>675</v>
      </c>
      <c r="C527" s="145" t="s">
        <v>435</v>
      </c>
      <c r="D527" s="145" t="s">
        <v>496</v>
      </c>
      <c r="E527" s="127" t="s">
        <v>437</v>
      </c>
      <c r="F527" s="128">
        <f>F528</f>
        <v>19304.400000000001</v>
      </c>
      <c r="G527" s="128">
        <f>G528</f>
        <v>19915</v>
      </c>
    </row>
    <row r="528" spans="1:7" s="36" customFormat="1" ht="15" x14ac:dyDescent="0.2">
      <c r="A528" s="126" t="s">
        <v>438</v>
      </c>
      <c r="B528" s="127" t="s">
        <v>675</v>
      </c>
      <c r="C528" s="127" t="s">
        <v>435</v>
      </c>
      <c r="D528" s="127" t="s">
        <v>496</v>
      </c>
      <c r="E528" s="127" t="s">
        <v>439</v>
      </c>
      <c r="F528" s="128">
        <v>19304.400000000001</v>
      </c>
      <c r="G528" s="128">
        <v>19915</v>
      </c>
    </row>
    <row r="529" spans="1:7" s="36" customFormat="1" ht="15" x14ac:dyDescent="0.2">
      <c r="A529" s="131" t="s">
        <v>509</v>
      </c>
      <c r="B529" s="132" t="s">
        <v>510</v>
      </c>
      <c r="C529" s="132"/>
      <c r="D529" s="132"/>
      <c r="E529" s="132"/>
      <c r="F529" s="133">
        <f>F530+F535+F540</f>
        <v>7300</v>
      </c>
      <c r="G529" s="133">
        <f>G530+G535+G540</f>
        <v>6300</v>
      </c>
    </row>
    <row r="530" spans="1:7" s="36" customFormat="1" ht="36" x14ac:dyDescent="0.2">
      <c r="A530" s="117" t="s">
        <v>676</v>
      </c>
      <c r="B530" s="118" t="s">
        <v>677</v>
      </c>
      <c r="C530" s="118"/>
      <c r="D530" s="118"/>
      <c r="E530" s="118"/>
      <c r="F530" s="119">
        <f t="shared" ref="F530:G533" si="79">F531</f>
        <v>1000</v>
      </c>
      <c r="G530" s="119">
        <f t="shared" si="79"/>
        <v>1000</v>
      </c>
    </row>
    <row r="531" spans="1:7" s="36" customFormat="1" ht="15" x14ac:dyDescent="0.2">
      <c r="A531" s="52" t="s">
        <v>377</v>
      </c>
      <c r="B531" s="118" t="s">
        <v>677</v>
      </c>
      <c r="C531" s="22" t="s">
        <v>435</v>
      </c>
      <c r="D531" s="22"/>
      <c r="E531" s="118"/>
      <c r="F531" s="119">
        <f t="shared" si="79"/>
        <v>1000</v>
      </c>
      <c r="G531" s="119">
        <f t="shared" si="79"/>
        <v>1000</v>
      </c>
    </row>
    <row r="532" spans="1:7" s="36" customFormat="1" ht="15" x14ac:dyDescent="0.2">
      <c r="A532" s="52" t="s">
        <v>378</v>
      </c>
      <c r="B532" s="118" t="s">
        <v>677</v>
      </c>
      <c r="C532" s="22" t="s">
        <v>435</v>
      </c>
      <c r="D532" s="22" t="s">
        <v>76</v>
      </c>
      <c r="E532" s="118"/>
      <c r="F532" s="119">
        <f t="shared" si="79"/>
        <v>1000</v>
      </c>
      <c r="G532" s="119">
        <f t="shared" si="79"/>
        <v>1000</v>
      </c>
    </row>
    <row r="533" spans="1:7" s="36" customFormat="1" ht="15" x14ac:dyDescent="0.2">
      <c r="A533" s="126" t="s">
        <v>303</v>
      </c>
      <c r="B533" s="127" t="s">
        <v>677</v>
      </c>
      <c r="C533" s="127" t="s">
        <v>435</v>
      </c>
      <c r="D533" s="127" t="s">
        <v>76</v>
      </c>
      <c r="E533" s="127" t="s">
        <v>84</v>
      </c>
      <c r="F533" s="128">
        <f t="shared" si="79"/>
        <v>1000</v>
      </c>
      <c r="G533" s="128">
        <f t="shared" si="79"/>
        <v>1000</v>
      </c>
    </row>
    <row r="534" spans="1:7" s="36" customFormat="1" ht="24" x14ac:dyDescent="0.2">
      <c r="A534" s="126" t="s">
        <v>85</v>
      </c>
      <c r="B534" s="127" t="s">
        <v>677</v>
      </c>
      <c r="C534" s="127" t="s">
        <v>435</v>
      </c>
      <c r="D534" s="127" t="s">
        <v>76</v>
      </c>
      <c r="E534" s="127" t="s">
        <v>86</v>
      </c>
      <c r="F534" s="128">
        <v>1000</v>
      </c>
      <c r="G534" s="128">
        <v>1000</v>
      </c>
    </row>
    <row r="535" spans="1:7" s="36" customFormat="1" ht="36" x14ac:dyDescent="0.2">
      <c r="A535" s="199" t="s">
        <v>511</v>
      </c>
      <c r="B535" s="118" t="s">
        <v>678</v>
      </c>
      <c r="C535" s="118"/>
      <c r="D535" s="118"/>
      <c r="E535" s="118"/>
      <c r="F535" s="119">
        <f t="shared" ref="F535:G538" si="80">F536</f>
        <v>300</v>
      </c>
      <c r="G535" s="119">
        <f t="shared" si="80"/>
        <v>300</v>
      </c>
    </row>
    <row r="536" spans="1:7" s="36" customFormat="1" ht="15" x14ac:dyDescent="0.2">
      <c r="A536" s="52" t="s">
        <v>377</v>
      </c>
      <c r="B536" s="118" t="s">
        <v>678</v>
      </c>
      <c r="C536" s="22" t="s">
        <v>435</v>
      </c>
      <c r="D536" s="22"/>
      <c r="E536" s="118"/>
      <c r="F536" s="119">
        <f t="shared" si="80"/>
        <v>300</v>
      </c>
      <c r="G536" s="119">
        <f t="shared" si="80"/>
        <v>300</v>
      </c>
    </row>
    <row r="537" spans="1:7" s="36" customFormat="1" ht="15" x14ac:dyDescent="0.2">
      <c r="A537" s="52" t="s">
        <v>378</v>
      </c>
      <c r="B537" s="118" t="s">
        <v>678</v>
      </c>
      <c r="C537" s="22" t="s">
        <v>435</v>
      </c>
      <c r="D537" s="22" t="s">
        <v>76</v>
      </c>
      <c r="E537" s="118"/>
      <c r="F537" s="119">
        <f t="shared" si="80"/>
        <v>300</v>
      </c>
      <c r="G537" s="119">
        <f t="shared" si="80"/>
        <v>300</v>
      </c>
    </row>
    <row r="538" spans="1:7" s="36" customFormat="1" ht="15" x14ac:dyDescent="0.2">
      <c r="A538" s="126" t="s">
        <v>303</v>
      </c>
      <c r="B538" s="127" t="s">
        <v>678</v>
      </c>
      <c r="C538" s="127" t="s">
        <v>435</v>
      </c>
      <c r="D538" s="127" t="s">
        <v>76</v>
      </c>
      <c r="E538" s="127" t="s">
        <v>84</v>
      </c>
      <c r="F538" s="128">
        <f t="shared" si="80"/>
        <v>300</v>
      </c>
      <c r="G538" s="128">
        <f t="shared" si="80"/>
        <v>300</v>
      </c>
    </row>
    <row r="539" spans="1:7" s="36" customFormat="1" ht="24" x14ac:dyDescent="0.2">
      <c r="A539" s="126" t="s">
        <v>85</v>
      </c>
      <c r="B539" s="127" t="s">
        <v>678</v>
      </c>
      <c r="C539" s="127" t="s">
        <v>435</v>
      </c>
      <c r="D539" s="127" t="s">
        <v>76</v>
      </c>
      <c r="E539" s="127" t="s">
        <v>86</v>
      </c>
      <c r="F539" s="128">
        <v>300</v>
      </c>
      <c r="G539" s="128">
        <v>300</v>
      </c>
    </row>
    <row r="540" spans="1:7" s="36" customFormat="1" ht="15" x14ac:dyDescent="0.2">
      <c r="A540" s="148" t="s">
        <v>248</v>
      </c>
      <c r="B540" s="197" t="s">
        <v>679</v>
      </c>
      <c r="C540" s="118"/>
      <c r="D540" s="118"/>
      <c r="E540" s="118"/>
      <c r="F540" s="119">
        <f t="shared" ref="F540:G543" si="81">F541</f>
        <v>6000</v>
      </c>
      <c r="G540" s="119">
        <f t="shared" si="81"/>
        <v>5000</v>
      </c>
    </row>
    <row r="541" spans="1:7" s="36" customFormat="1" ht="15" x14ac:dyDescent="0.2">
      <c r="A541" s="52" t="s">
        <v>377</v>
      </c>
      <c r="B541" s="197" t="s">
        <v>679</v>
      </c>
      <c r="C541" s="22" t="s">
        <v>435</v>
      </c>
      <c r="D541" s="22"/>
      <c r="E541" s="118"/>
      <c r="F541" s="119">
        <f t="shared" si="81"/>
        <v>6000</v>
      </c>
      <c r="G541" s="119">
        <f t="shared" si="81"/>
        <v>5000</v>
      </c>
    </row>
    <row r="542" spans="1:7" s="36" customFormat="1" ht="15" x14ac:dyDescent="0.2">
      <c r="A542" s="52" t="s">
        <v>378</v>
      </c>
      <c r="B542" s="197" t="s">
        <v>679</v>
      </c>
      <c r="C542" s="22" t="s">
        <v>435</v>
      </c>
      <c r="D542" s="22" t="s">
        <v>76</v>
      </c>
      <c r="E542" s="118"/>
      <c r="F542" s="119">
        <f t="shared" si="81"/>
        <v>6000</v>
      </c>
      <c r="G542" s="119">
        <f t="shared" si="81"/>
        <v>5000</v>
      </c>
    </row>
    <row r="543" spans="1:7" s="36" customFormat="1" ht="15" x14ac:dyDescent="0.2">
      <c r="A543" s="126" t="s">
        <v>303</v>
      </c>
      <c r="B543" s="127" t="s">
        <v>679</v>
      </c>
      <c r="C543" s="127" t="s">
        <v>435</v>
      </c>
      <c r="D543" s="127" t="s">
        <v>76</v>
      </c>
      <c r="E543" s="127" t="s">
        <v>84</v>
      </c>
      <c r="F543" s="128">
        <f t="shared" si="81"/>
        <v>6000</v>
      </c>
      <c r="G543" s="128">
        <f t="shared" si="81"/>
        <v>5000</v>
      </c>
    </row>
    <row r="544" spans="1:7" s="36" customFormat="1" ht="24" x14ac:dyDescent="0.2">
      <c r="A544" s="126" t="s">
        <v>85</v>
      </c>
      <c r="B544" s="127" t="s">
        <v>679</v>
      </c>
      <c r="C544" s="127" t="s">
        <v>435</v>
      </c>
      <c r="D544" s="127" t="s">
        <v>76</v>
      </c>
      <c r="E544" s="127" t="s">
        <v>86</v>
      </c>
      <c r="F544" s="128">
        <v>6000</v>
      </c>
      <c r="G544" s="128">
        <v>5000</v>
      </c>
    </row>
    <row r="545" spans="1:7" s="36" customFormat="1" ht="24" x14ac:dyDescent="0.2">
      <c r="A545" s="131" t="s">
        <v>154</v>
      </c>
      <c r="B545" s="132" t="s">
        <v>680</v>
      </c>
      <c r="C545" s="132"/>
      <c r="D545" s="132"/>
      <c r="E545" s="132"/>
      <c r="F545" s="133">
        <f t="shared" ref="F545:G548" si="82">F546</f>
        <v>12200</v>
      </c>
      <c r="G545" s="133">
        <f t="shared" si="82"/>
        <v>6700</v>
      </c>
    </row>
    <row r="546" spans="1:7" s="36" customFormat="1" ht="15" x14ac:dyDescent="0.2">
      <c r="A546" s="52" t="s">
        <v>377</v>
      </c>
      <c r="B546" s="118" t="s">
        <v>680</v>
      </c>
      <c r="C546" s="22" t="s">
        <v>435</v>
      </c>
      <c r="D546" s="29"/>
      <c r="E546" s="132"/>
      <c r="F546" s="119">
        <f t="shared" si="82"/>
        <v>12200</v>
      </c>
      <c r="G546" s="119">
        <f t="shared" si="82"/>
        <v>6700</v>
      </c>
    </row>
    <row r="547" spans="1:7" s="36" customFormat="1" ht="15" x14ac:dyDescent="0.2">
      <c r="A547" s="52" t="s">
        <v>379</v>
      </c>
      <c r="B547" s="118" t="s">
        <v>680</v>
      </c>
      <c r="C547" s="22" t="s">
        <v>435</v>
      </c>
      <c r="D547" s="22" t="s">
        <v>496</v>
      </c>
      <c r="E547" s="132"/>
      <c r="F547" s="119">
        <f t="shared" si="82"/>
        <v>12200</v>
      </c>
      <c r="G547" s="119">
        <f t="shared" si="82"/>
        <v>6700</v>
      </c>
    </row>
    <row r="548" spans="1:7" s="36" customFormat="1" ht="15" x14ac:dyDescent="0.2">
      <c r="A548" s="126" t="s">
        <v>303</v>
      </c>
      <c r="B548" s="127" t="s">
        <v>680</v>
      </c>
      <c r="C548" s="127" t="s">
        <v>435</v>
      </c>
      <c r="D548" s="127" t="s">
        <v>496</v>
      </c>
      <c r="E548" s="127" t="s">
        <v>84</v>
      </c>
      <c r="F548" s="128">
        <f t="shared" si="82"/>
        <v>12200</v>
      </c>
      <c r="G548" s="128">
        <f t="shared" si="82"/>
        <v>6700</v>
      </c>
    </row>
    <row r="549" spans="1:7" s="36" customFormat="1" ht="24" x14ac:dyDescent="0.2">
      <c r="A549" s="126" t="s">
        <v>85</v>
      </c>
      <c r="B549" s="127" t="s">
        <v>680</v>
      </c>
      <c r="C549" s="127" t="s">
        <v>435</v>
      </c>
      <c r="D549" s="127" t="s">
        <v>496</v>
      </c>
      <c r="E549" s="127" t="s">
        <v>86</v>
      </c>
      <c r="F549" s="128">
        <v>12200</v>
      </c>
      <c r="G549" s="128">
        <v>6700</v>
      </c>
    </row>
    <row r="550" spans="1:7" s="36" customFormat="1" ht="24" x14ac:dyDescent="0.2">
      <c r="A550" s="131" t="s">
        <v>152</v>
      </c>
      <c r="B550" s="132" t="s">
        <v>127</v>
      </c>
      <c r="C550" s="132"/>
      <c r="D550" s="132"/>
      <c r="E550" s="132"/>
      <c r="F550" s="133">
        <f>F551+F556+F561+F571+F576+F581+F586+F591</f>
        <v>201631</v>
      </c>
      <c r="G550" s="133">
        <f>G551+G556+G561+G571+G576+G581+G586+G591</f>
        <v>201158.2</v>
      </c>
    </row>
    <row r="551" spans="1:7" s="36" customFormat="1" ht="24" x14ac:dyDescent="0.2">
      <c r="A551" s="117" t="s">
        <v>454</v>
      </c>
      <c r="B551" s="118" t="s">
        <v>512</v>
      </c>
      <c r="C551" s="118"/>
      <c r="D551" s="118"/>
      <c r="E551" s="118"/>
      <c r="F551" s="119">
        <f t="shared" ref="F551:G554" si="83">F552</f>
        <v>25495</v>
      </c>
      <c r="G551" s="119">
        <f t="shared" si="83"/>
        <v>25495</v>
      </c>
    </row>
    <row r="552" spans="1:7" s="36" customFormat="1" ht="15" x14ac:dyDescent="0.2">
      <c r="A552" s="52" t="s">
        <v>377</v>
      </c>
      <c r="B552" s="118" t="s">
        <v>512</v>
      </c>
      <c r="C552" s="22" t="s">
        <v>435</v>
      </c>
      <c r="D552" s="22"/>
      <c r="E552" s="132"/>
      <c r="F552" s="119">
        <f t="shared" si="83"/>
        <v>25495</v>
      </c>
      <c r="G552" s="119">
        <f t="shared" si="83"/>
        <v>25495</v>
      </c>
    </row>
    <row r="553" spans="1:7" s="36" customFormat="1" ht="15" x14ac:dyDescent="0.2">
      <c r="A553" s="52" t="s">
        <v>378</v>
      </c>
      <c r="B553" s="118" t="s">
        <v>512</v>
      </c>
      <c r="C553" s="22" t="s">
        <v>435</v>
      </c>
      <c r="D553" s="22" t="s">
        <v>76</v>
      </c>
      <c r="E553" s="132"/>
      <c r="F553" s="119">
        <f t="shared" si="83"/>
        <v>25495</v>
      </c>
      <c r="G553" s="119">
        <f t="shared" si="83"/>
        <v>25495</v>
      </c>
    </row>
    <row r="554" spans="1:7" s="36" customFormat="1" ht="24" x14ac:dyDescent="0.2">
      <c r="A554" s="126" t="s">
        <v>104</v>
      </c>
      <c r="B554" s="127" t="s">
        <v>512</v>
      </c>
      <c r="C554" s="127" t="s">
        <v>435</v>
      </c>
      <c r="D554" s="127" t="s">
        <v>76</v>
      </c>
      <c r="E554" s="127" t="s">
        <v>410</v>
      </c>
      <c r="F554" s="128">
        <f t="shared" si="83"/>
        <v>25495</v>
      </c>
      <c r="G554" s="128">
        <f t="shared" si="83"/>
        <v>25495</v>
      </c>
    </row>
    <row r="555" spans="1:7" s="36" customFormat="1" ht="24" x14ac:dyDescent="0.2">
      <c r="A555" s="126" t="s">
        <v>140</v>
      </c>
      <c r="B555" s="127" t="s">
        <v>512</v>
      </c>
      <c r="C555" s="127" t="s">
        <v>435</v>
      </c>
      <c r="D555" s="127" t="s">
        <v>76</v>
      </c>
      <c r="E555" s="127" t="s">
        <v>467</v>
      </c>
      <c r="F555" s="128">
        <v>25495</v>
      </c>
      <c r="G555" s="128">
        <v>25495</v>
      </c>
    </row>
    <row r="556" spans="1:7" s="36" customFormat="1" ht="24" x14ac:dyDescent="0.2">
      <c r="A556" s="117" t="s">
        <v>60</v>
      </c>
      <c r="B556" s="118" t="s">
        <v>681</v>
      </c>
      <c r="C556" s="118"/>
      <c r="D556" s="118"/>
      <c r="E556" s="127"/>
      <c r="F556" s="119">
        <f t="shared" ref="F556:G559" si="84">F557</f>
        <v>22385</v>
      </c>
      <c r="G556" s="119">
        <f t="shared" si="84"/>
        <v>22385</v>
      </c>
    </row>
    <row r="557" spans="1:7" s="36" customFormat="1" ht="15" x14ac:dyDescent="0.2">
      <c r="A557" s="52" t="s">
        <v>377</v>
      </c>
      <c r="B557" s="118" t="s">
        <v>681</v>
      </c>
      <c r="C557" s="22" t="s">
        <v>435</v>
      </c>
      <c r="D557" s="22"/>
      <c r="E557" s="127"/>
      <c r="F557" s="119">
        <f t="shared" si="84"/>
        <v>22385</v>
      </c>
      <c r="G557" s="119">
        <f t="shared" si="84"/>
        <v>22385</v>
      </c>
    </row>
    <row r="558" spans="1:7" s="36" customFormat="1" ht="15" x14ac:dyDescent="0.2">
      <c r="A558" s="52" t="s">
        <v>381</v>
      </c>
      <c r="B558" s="118" t="s">
        <v>681</v>
      </c>
      <c r="C558" s="22" t="s">
        <v>435</v>
      </c>
      <c r="D558" s="22" t="s">
        <v>488</v>
      </c>
      <c r="E558" s="127"/>
      <c r="F558" s="119">
        <f t="shared" si="84"/>
        <v>22385</v>
      </c>
      <c r="G558" s="119">
        <f t="shared" si="84"/>
        <v>22385</v>
      </c>
    </row>
    <row r="559" spans="1:7" s="36" customFormat="1" ht="24" x14ac:dyDescent="0.2">
      <c r="A559" s="126" t="s">
        <v>104</v>
      </c>
      <c r="B559" s="127" t="s">
        <v>681</v>
      </c>
      <c r="C559" s="127" t="s">
        <v>435</v>
      </c>
      <c r="D559" s="127" t="s">
        <v>488</v>
      </c>
      <c r="E559" s="127" t="s">
        <v>410</v>
      </c>
      <c r="F559" s="128">
        <f t="shared" si="84"/>
        <v>22385</v>
      </c>
      <c r="G559" s="128">
        <f t="shared" si="84"/>
        <v>22385</v>
      </c>
    </row>
    <row r="560" spans="1:7" s="36" customFormat="1" ht="15" x14ac:dyDescent="0.2">
      <c r="A560" s="126" t="s">
        <v>105</v>
      </c>
      <c r="B560" s="127" t="s">
        <v>681</v>
      </c>
      <c r="C560" s="127" t="s">
        <v>435</v>
      </c>
      <c r="D560" s="127" t="s">
        <v>488</v>
      </c>
      <c r="E560" s="127" t="s">
        <v>428</v>
      </c>
      <c r="F560" s="128">
        <v>22385</v>
      </c>
      <c r="G560" s="128">
        <v>22385</v>
      </c>
    </row>
    <row r="561" spans="1:7" s="36" customFormat="1" ht="24" x14ac:dyDescent="0.2">
      <c r="A561" s="148" t="s">
        <v>61</v>
      </c>
      <c r="B561" s="149" t="s">
        <v>682</v>
      </c>
      <c r="C561" s="118"/>
      <c r="D561" s="118"/>
      <c r="E561" s="118"/>
      <c r="F561" s="119">
        <f t="shared" ref="F561:G563" si="85">F562</f>
        <v>6928.2</v>
      </c>
      <c r="G561" s="119">
        <f t="shared" si="85"/>
        <v>6928.2</v>
      </c>
    </row>
    <row r="562" spans="1:7" s="36" customFormat="1" ht="15" x14ac:dyDescent="0.2">
      <c r="A562" s="150" t="s">
        <v>490</v>
      </c>
      <c r="B562" s="146" t="s">
        <v>682</v>
      </c>
      <c r="C562" s="146"/>
      <c r="D562" s="146"/>
      <c r="E562" s="146"/>
      <c r="F562" s="151">
        <f t="shared" si="85"/>
        <v>6928.2</v>
      </c>
      <c r="G562" s="151">
        <f t="shared" si="85"/>
        <v>6928.2</v>
      </c>
    </row>
    <row r="563" spans="1:7" s="36" customFormat="1" ht="15" x14ac:dyDescent="0.2">
      <c r="A563" s="52" t="s">
        <v>377</v>
      </c>
      <c r="B563" s="118" t="s">
        <v>682</v>
      </c>
      <c r="C563" s="22" t="s">
        <v>435</v>
      </c>
      <c r="D563" s="22"/>
      <c r="E563" s="146"/>
      <c r="F563" s="119">
        <f t="shared" si="85"/>
        <v>6928.2</v>
      </c>
      <c r="G563" s="119">
        <f t="shared" si="85"/>
        <v>6928.2</v>
      </c>
    </row>
    <row r="564" spans="1:7" s="36" customFormat="1" ht="15" x14ac:dyDescent="0.2">
      <c r="A564" s="52" t="s">
        <v>382</v>
      </c>
      <c r="B564" s="118" t="s">
        <v>682</v>
      </c>
      <c r="C564" s="22" t="s">
        <v>435</v>
      </c>
      <c r="D564" s="22" t="s">
        <v>435</v>
      </c>
      <c r="E564" s="146"/>
      <c r="F564" s="119">
        <f>F565+F567+F569</f>
        <v>6928.2</v>
      </c>
      <c r="G564" s="119">
        <f>G565+G567+G569</f>
        <v>6928.2</v>
      </c>
    </row>
    <row r="565" spans="1:7" s="36" customFormat="1" ht="36" x14ac:dyDescent="0.2">
      <c r="A565" s="126" t="s">
        <v>79</v>
      </c>
      <c r="B565" s="127" t="s">
        <v>682</v>
      </c>
      <c r="C565" s="127" t="s">
        <v>435</v>
      </c>
      <c r="D565" s="127" t="s">
        <v>435</v>
      </c>
      <c r="E565" s="127" t="s">
        <v>80</v>
      </c>
      <c r="F565" s="128">
        <f>F566</f>
        <v>5126</v>
      </c>
      <c r="G565" s="128">
        <f>G566</f>
        <v>5126</v>
      </c>
    </row>
    <row r="566" spans="1:7" s="36" customFormat="1" ht="15" x14ac:dyDescent="0.2">
      <c r="A566" s="126" t="s">
        <v>491</v>
      </c>
      <c r="B566" s="127" t="s">
        <v>682</v>
      </c>
      <c r="C566" s="127" t="s">
        <v>435</v>
      </c>
      <c r="D566" s="127" t="s">
        <v>435</v>
      </c>
      <c r="E566" s="127" t="s">
        <v>492</v>
      </c>
      <c r="F566" s="128">
        <v>5126</v>
      </c>
      <c r="G566" s="128">
        <v>5126</v>
      </c>
    </row>
    <row r="567" spans="1:7" s="36" customFormat="1" ht="15" x14ac:dyDescent="0.2">
      <c r="A567" s="126" t="s">
        <v>303</v>
      </c>
      <c r="B567" s="127" t="s">
        <v>682</v>
      </c>
      <c r="C567" s="127" t="s">
        <v>435</v>
      </c>
      <c r="D567" s="127" t="s">
        <v>435</v>
      </c>
      <c r="E567" s="127" t="s">
        <v>84</v>
      </c>
      <c r="F567" s="128">
        <f>F568</f>
        <v>1273.2</v>
      </c>
      <c r="G567" s="128">
        <f>G568</f>
        <v>1273.2</v>
      </c>
    </row>
    <row r="568" spans="1:7" s="36" customFormat="1" ht="24" x14ac:dyDescent="0.2">
      <c r="A568" s="126" t="s">
        <v>85</v>
      </c>
      <c r="B568" s="127" t="s">
        <v>682</v>
      </c>
      <c r="C568" s="127" t="s">
        <v>435</v>
      </c>
      <c r="D568" s="127" t="s">
        <v>435</v>
      </c>
      <c r="E568" s="127" t="s">
        <v>86</v>
      </c>
      <c r="F568" s="128">
        <v>1273.2</v>
      </c>
      <c r="G568" s="128">
        <v>1273.2</v>
      </c>
    </row>
    <row r="569" spans="1:7" s="36" customFormat="1" ht="15" x14ac:dyDescent="0.2">
      <c r="A569" s="126" t="s">
        <v>87</v>
      </c>
      <c r="B569" s="127" t="s">
        <v>682</v>
      </c>
      <c r="C569" s="127" t="s">
        <v>435</v>
      </c>
      <c r="D569" s="127" t="s">
        <v>435</v>
      </c>
      <c r="E569" s="127" t="s">
        <v>88</v>
      </c>
      <c r="F569" s="128">
        <f>F570</f>
        <v>529</v>
      </c>
      <c r="G569" s="128">
        <f>G570</f>
        <v>529</v>
      </c>
    </row>
    <row r="570" spans="1:7" s="36" customFormat="1" ht="15" x14ac:dyDescent="0.2">
      <c r="A570" s="126" t="s">
        <v>519</v>
      </c>
      <c r="B570" s="127" t="s">
        <v>682</v>
      </c>
      <c r="C570" s="127" t="s">
        <v>435</v>
      </c>
      <c r="D570" s="127" t="s">
        <v>435</v>
      </c>
      <c r="E570" s="127" t="s">
        <v>89</v>
      </c>
      <c r="F570" s="128">
        <v>529</v>
      </c>
      <c r="G570" s="128">
        <v>529</v>
      </c>
    </row>
    <row r="571" spans="1:7" s="36" customFormat="1" ht="24" x14ac:dyDescent="0.2">
      <c r="A571" s="117" t="s">
        <v>160</v>
      </c>
      <c r="B571" s="118" t="s">
        <v>683</v>
      </c>
      <c r="C571" s="118"/>
      <c r="D571" s="118"/>
      <c r="E571" s="118"/>
      <c r="F571" s="141">
        <f t="shared" ref="F571:G574" si="86">F572</f>
        <v>2500</v>
      </c>
      <c r="G571" s="141">
        <f t="shared" si="86"/>
        <v>2500</v>
      </c>
    </row>
    <row r="572" spans="1:7" s="36" customFormat="1" ht="15" x14ac:dyDescent="0.2">
      <c r="A572" s="52" t="s">
        <v>377</v>
      </c>
      <c r="B572" s="22" t="s">
        <v>683</v>
      </c>
      <c r="C572" s="22" t="s">
        <v>435</v>
      </c>
      <c r="D572" s="22"/>
      <c r="E572" s="132"/>
      <c r="F572" s="141">
        <f t="shared" si="86"/>
        <v>2500</v>
      </c>
      <c r="G572" s="141">
        <f t="shared" si="86"/>
        <v>2500</v>
      </c>
    </row>
    <row r="573" spans="1:7" s="36" customFormat="1" ht="15" x14ac:dyDescent="0.2">
      <c r="A573" s="52" t="s">
        <v>378</v>
      </c>
      <c r="B573" s="22" t="s">
        <v>683</v>
      </c>
      <c r="C573" s="22" t="s">
        <v>435</v>
      </c>
      <c r="D573" s="22" t="s">
        <v>76</v>
      </c>
      <c r="E573" s="132"/>
      <c r="F573" s="141">
        <f t="shared" si="86"/>
        <v>2500</v>
      </c>
      <c r="G573" s="141">
        <f t="shared" si="86"/>
        <v>2500</v>
      </c>
    </row>
    <row r="574" spans="1:7" s="36" customFormat="1" ht="15" x14ac:dyDescent="0.2">
      <c r="A574" s="126" t="s">
        <v>303</v>
      </c>
      <c r="B574" s="127" t="s">
        <v>683</v>
      </c>
      <c r="C574" s="127" t="s">
        <v>435</v>
      </c>
      <c r="D574" s="127" t="s">
        <v>76</v>
      </c>
      <c r="E574" s="127" t="s">
        <v>84</v>
      </c>
      <c r="F574" s="142">
        <f t="shared" si="86"/>
        <v>2500</v>
      </c>
      <c r="G574" s="142">
        <f t="shared" si="86"/>
        <v>2500</v>
      </c>
    </row>
    <row r="575" spans="1:7" s="36" customFormat="1" ht="24" x14ac:dyDescent="0.2">
      <c r="A575" s="126" t="s">
        <v>85</v>
      </c>
      <c r="B575" s="127" t="s">
        <v>683</v>
      </c>
      <c r="C575" s="127" t="s">
        <v>435</v>
      </c>
      <c r="D575" s="127" t="s">
        <v>76</v>
      </c>
      <c r="E575" s="127" t="s">
        <v>86</v>
      </c>
      <c r="F575" s="142">
        <v>2500</v>
      </c>
      <c r="G575" s="142">
        <v>2500</v>
      </c>
    </row>
    <row r="576" spans="1:7" s="36" customFormat="1" ht="48" x14ac:dyDescent="0.2">
      <c r="A576" s="160" t="s">
        <v>360</v>
      </c>
      <c r="B576" s="118" t="s">
        <v>684</v>
      </c>
      <c r="C576" s="118"/>
      <c r="D576" s="118"/>
      <c r="E576" s="118"/>
      <c r="F576" s="141">
        <f t="shared" ref="F576:G579" si="87">F577</f>
        <v>34000</v>
      </c>
      <c r="G576" s="141">
        <f t="shared" si="87"/>
        <v>34000</v>
      </c>
    </row>
    <row r="577" spans="1:7" s="36" customFormat="1" ht="15" x14ac:dyDescent="0.2">
      <c r="A577" s="52" t="s">
        <v>377</v>
      </c>
      <c r="B577" s="118" t="s">
        <v>684</v>
      </c>
      <c r="C577" s="22" t="s">
        <v>435</v>
      </c>
      <c r="D577" s="22"/>
      <c r="E577" s="118"/>
      <c r="F577" s="141">
        <f t="shared" si="87"/>
        <v>34000</v>
      </c>
      <c r="G577" s="141">
        <f t="shared" si="87"/>
        <v>34000</v>
      </c>
    </row>
    <row r="578" spans="1:7" s="36" customFormat="1" ht="15" x14ac:dyDescent="0.2">
      <c r="A578" s="52" t="s">
        <v>381</v>
      </c>
      <c r="B578" s="118" t="s">
        <v>684</v>
      </c>
      <c r="C578" s="22" t="s">
        <v>435</v>
      </c>
      <c r="D578" s="22" t="s">
        <v>488</v>
      </c>
      <c r="E578" s="118"/>
      <c r="F578" s="141">
        <f t="shared" si="87"/>
        <v>34000</v>
      </c>
      <c r="G578" s="141">
        <f t="shared" si="87"/>
        <v>34000</v>
      </c>
    </row>
    <row r="579" spans="1:7" s="36" customFormat="1" ht="15" x14ac:dyDescent="0.2">
      <c r="A579" s="126" t="s">
        <v>87</v>
      </c>
      <c r="B579" s="127" t="s">
        <v>684</v>
      </c>
      <c r="C579" s="127" t="s">
        <v>435</v>
      </c>
      <c r="D579" s="127" t="s">
        <v>488</v>
      </c>
      <c r="E579" s="127" t="s">
        <v>88</v>
      </c>
      <c r="F579" s="142">
        <f t="shared" si="87"/>
        <v>34000</v>
      </c>
      <c r="G579" s="142">
        <f t="shared" si="87"/>
        <v>34000</v>
      </c>
    </row>
    <row r="580" spans="1:7" s="36" customFormat="1" ht="24" x14ac:dyDescent="0.2">
      <c r="A580" s="126" t="s">
        <v>518</v>
      </c>
      <c r="B580" s="127" t="s">
        <v>684</v>
      </c>
      <c r="C580" s="127" t="s">
        <v>435</v>
      </c>
      <c r="D580" s="127" t="s">
        <v>488</v>
      </c>
      <c r="E580" s="127" t="s">
        <v>433</v>
      </c>
      <c r="F580" s="142">
        <v>34000</v>
      </c>
      <c r="G580" s="142">
        <v>34000</v>
      </c>
    </row>
    <row r="581" spans="1:7" s="36" customFormat="1" ht="15" x14ac:dyDescent="0.2">
      <c r="A581" s="117" t="s">
        <v>250</v>
      </c>
      <c r="B581" s="118" t="s">
        <v>685</v>
      </c>
      <c r="C581" s="118"/>
      <c r="D581" s="118"/>
      <c r="E581" s="118"/>
      <c r="F581" s="119">
        <f t="shared" ref="F581:G584" si="88">F582</f>
        <v>90472.8</v>
      </c>
      <c r="G581" s="119">
        <f t="shared" si="88"/>
        <v>90000</v>
      </c>
    </row>
    <row r="582" spans="1:7" s="36" customFormat="1" ht="15" x14ac:dyDescent="0.2">
      <c r="A582" s="52" t="s">
        <v>377</v>
      </c>
      <c r="B582" s="118" t="s">
        <v>685</v>
      </c>
      <c r="C582" s="22" t="s">
        <v>435</v>
      </c>
      <c r="D582" s="22"/>
      <c r="E582" s="118"/>
      <c r="F582" s="119">
        <f t="shared" si="88"/>
        <v>90472.8</v>
      </c>
      <c r="G582" s="119">
        <f t="shared" si="88"/>
        <v>90000</v>
      </c>
    </row>
    <row r="583" spans="1:7" s="36" customFormat="1" ht="15" x14ac:dyDescent="0.2">
      <c r="A583" s="52" t="s">
        <v>381</v>
      </c>
      <c r="B583" s="118" t="s">
        <v>685</v>
      </c>
      <c r="C583" s="22" t="s">
        <v>435</v>
      </c>
      <c r="D583" s="22" t="s">
        <v>488</v>
      </c>
      <c r="E583" s="118"/>
      <c r="F583" s="119">
        <f t="shared" si="88"/>
        <v>90472.8</v>
      </c>
      <c r="G583" s="119">
        <f t="shared" si="88"/>
        <v>90000</v>
      </c>
    </row>
    <row r="584" spans="1:7" s="36" customFormat="1" ht="15" x14ac:dyDescent="0.2">
      <c r="A584" s="126" t="s">
        <v>303</v>
      </c>
      <c r="B584" s="127" t="s">
        <v>685</v>
      </c>
      <c r="C584" s="127" t="s">
        <v>435</v>
      </c>
      <c r="D584" s="127" t="s">
        <v>488</v>
      </c>
      <c r="E584" s="127" t="s">
        <v>84</v>
      </c>
      <c r="F584" s="128">
        <f t="shared" si="88"/>
        <v>90472.8</v>
      </c>
      <c r="G584" s="128">
        <f t="shared" si="88"/>
        <v>90000</v>
      </c>
    </row>
    <row r="585" spans="1:7" s="36" customFormat="1" ht="24" x14ac:dyDescent="0.2">
      <c r="A585" s="126" t="s">
        <v>85</v>
      </c>
      <c r="B585" s="127" t="s">
        <v>685</v>
      </c>
      <c r="C585" s="127" t="s">
        <v>435</v>
      </c>
      <c r="D585" s="127" t="s">
        <v>488</v>
      </c>
      <c r="E585" s="127" t="s">
        <v>86</v>
      </c>
      <c r="F585" s="128">
        <v>90472.8</v>
      </c>
      <c r="G585" s="128">
        <v>90000</v>
      </c>
    </row>
    <row r="586" spans="1:7" s="36" customFormat="1" ht="24" x14ac:dyDescent="0.2">
      <c r="A586" s="117" t="s">
        <v>686</v>
      </c>
      <c r="B586" s="118" t="s">
        <v>687</v>
      </c>
      <c r="C586" s="118"/>
      <c r="D586" s="118"/>
      <c r="E586" s="118"/>
      <c r="F586" s="119">
        <f t="shared" ref="F586:G589" si="89">F587</f>
        <v>5000</v>
      </c>
      <c r="G586" s="119">
        <f t="shared" si="89"/>
        <v>5000</v>
      </c>
    </row>
    <row r="587" spans="1:7" s="36" customFormat="1" ht="15" x14ac:dyDescent="0.2">
      <c r="A587" s="52" t="s">
        <v>377</v>
      </c>
      <c r="B587" s="118" t="s">
        <v>687</v>
      </c>
      <c r="C587" s="22" t="s">
        <v>435</v>
      </c>
      <c r="D587" s="29"/>
      <c r="E587" s="118"/>
      <c r="F587" s="119">
        <f t="shared" si="89"/>
        <v>5000</v>
      </c>
      <c r="G587" s="119">
        <f t="shared" si="89"/>
        <v>5000</v>
      </c>
    </row>
    <row r="588" spans="1:7" s="36" customFormat="1" ht="15" x14ac:dyDescent="0.2">
      <c r="A588" s="52" t="s">
        <v>379</v>
      </c>
      <c r="B588" s="118" t="s">
        <v>687</v>
      </c>
      <c r="C588" s="22" t="s">
        <v>435</v>
      </c>
      <c r="D588" s="22" t="s">
        <v>496</v>
      </c>
      <c r="E588" s="118"/>
      <c r="F588" s="119">
        <f t="shared" si="89"/>
        <v>5000</v>
      </c>
      <c r="G588" s="119">
        <f t="shared" si="89"/>
        <v>5000</v>
      </c>
    </row>
    <row r="589" spans="1:7" s="36" customFormat="1" ht="15" x14ac:dyDescent="0.2">
      <c r="A589" s="126" t="s">
        <v>303</v>
      </c>
      <c r="B589" s="127" t="s">
        <v>687</v>
      </c>
      <c r="C589" s="127" t="s">
        <v>435</v>
      </c>
      <c r="D589" s="127" t="s">
        <v>496</v>
      </c>
      <c r="E589" s="127" t="s">
        <v>84</v>
      </c>
      <c r="F589" s="128">
        <f t="shared" si="89"/>
        <v>5000</v>
      </c>
      <c r="G589" s="128">
        <f t="shared" si="89"/>
        <v>5000</v>
      </c>
    </row>
    <row r="590" spans="1:7" s="36" customFormat="1" ht="24" x14ac:dyDescent="0.2">
      <c r="A590" s="126" t="s">
        <v>85</v>
      </c>
      <c r="B590" s="127" t="s">
        <v>687</v>
      </c>
      <c r="C590" s="127" t="s">
        <v>435</v>
      </c>
      <c r="D590" s="127" t="s">
        <v>496</v>
      </c>
      <c r="E590" s="127" t="s">
        <v>86</v>
      </c>
      <c r="F590" s="128">
        <v>5000</v>
      </c>
      <c r="G590" s="128">
        <v>5000</v>
      </c>
    </row>
    <row r="591" spans="1:7" s="36" customFormat="1" ht="24" x14ac:dyDescent="0.2">
      <c r="A591" s="117" t="s">
        <v>252</v>
      </c>
      <c r="B591" s="118" t="s">
        <v>127</v>
      </c>
      <c r="C591" s="118"/>
      <c r="D591" s="118"/>
      <c r="E591" s="127"/>
      <c r="F591" s="119">
        <f>F592</f>
        <v>14850</v>
      </c>
      <c r="G591" s="119">
        <f>G592</f>
        <v>14850</v>
      </c>
    </row>
    <row r="592" spans="1:7" s="36" customFormat="1" ht="24" x14ac:dyDescent="0.2">
      <c r="A592" s="131" t="s">
        <v>412</v>
      </c>
      <c r="B592" s="132" t="s">
        <v>127</v>
      </c>
      <c r="C592" s="132"/>
      <c r="D592" s="132"/>
      <c r="E592" s="132"/>
      <c r="F592" s="133">
        <f>F593+F598</f>
        <v>14850</v>
      </c>
      <c r="G592" s="133">
        <f>G593+G598</f>
        <v>14850</v>
      </c>
    </row>
    <row r="593" spans="1:7" s="36" customFormat="1" ht="24" x14ac:dyDescent="0.2">
      <c r="A593" s="134" t="s">
        <v>394</v>
      </c>
      <c r="B593" s="118" t="s">
        <v>513</v>
      </c>
      <c r="C593" s="118"/>
      <c r="D593" s="118"/>
      <c r="E593" s="118"/>
      <c r="F593" s="119">
        <v>13650</v>
      </c>
      <c r="G593" s="119">
        <v>13650</v>
      </c>
    </row>
    <row r="594" spans="1:7" s="36" customFormat="1" ht="15" x14ac:dyDescent="0.2">
      <c r="A594" s="52" t="s">
        <v>377</v>
      </c>
      <c r="B594" s="22" t="s">
        <v>513</v>
      </c>
      <c r="C594" s="22" t="s">
        <v>435</v>
      </c>
      <c r="D594" s="22"/>
      <c r="E594" s="118"/>
      <c r="F594" s="119">
        <f t="shared" ref="F594:G596" si="90">F595</f>
        <v>13650</v>
      </c>
      <c r="G594" s="119">
        <f t="shared" si="90"/>
        <v>13650</v>
      </c>
    </row>
    <row r="595" spans="1:7" s="36" customFormat="1" ht="15" x14ac:dyDescent="0.2">
      <c r="A595" s="52" t="s">
        <v>382</v>
      </c>
      <c r="B595" s="22" t="s">
        <v>513</v>
      </c>
      <c r="C595" s="22" t="s">
        <v>435</v>
      </c>
      <c r="D595" s="22" t="s">
        <v>435</v>
      </c>
      <c r="E595" s="118"/>
      <c r="F595" s="119">
        <f t="shared" si="90"/>
        <v>13650</v>
      </c>
      <c r="G595" s="119">
        <f t="shared" si="90"/>
        <v>13650</v>
      </c>
    </row>
    <row r="596" spans="1:7" s="36" customFormat="1" ht="36" x14ac:dyDescent="0.2">
      <c r="A596" s="126" t="s">
        <v>79</v>
      </c>
      <c r="B596" s="127" t="s">
        <v>513</v>
      </c>
      <c r="C596" s="127" t="s">
        <v>435</v>
      </c>
      <c r="D596" s="127" t="s">
        <v>435</v>
      </c>
      <c r="E596" s="127" t="s">
        <v>80</v>
      </c>
      <c r="F596" s="128">
        <f t="shared" si="90"/>
        <v>13650</v>
      </c>
      <c r="G596" s="128">
        <f t="shared" si="90"/>
        <v>13650</v>
      </c>
    </row>
    <row r="597" spans="1:7" s="36" customFormat="1" ht="15" x14ac:dyDescent="0.2">
      <c r="A597" s="126" t="s">
        <v>81</v>
      </c>
      <c r="B597" s="127" t="s">
        <v>513</v>
      </c>
      <c r="C597" s="127" t="s">
        <v>435</v>
      </c>
      <c r="D597" s="127" t="s">
        <v>435</v>
      </c>
      <c r="E597" s="127" t="s">
        <v>82</v>
      </c>
      <c r="F597" s="128">
        <v>13650</v>
      </c>
      <c r="G597" s="128">
        <v>13650</v>
      </c>
    </row>
    <row r="598" spans="1:7" s="36" customFormat="1" ht="15" x14ac:dyDescent="0.2">
      <c r="A598" s="117" t="s">
        <v>83</v>
      </c>
      <c r="B598" s="118" t="s">
        <v>514</v>
      </c>
      <c r="C598" s="118"/>
      <c r="D598" s="118"/>
      <c r="E598" s="118"/>
      <c r="F598" s="119">
        <f>F599</f>
        <v>1200</v>
      </c>
      <c r="G598" s="119">
        <f>G599</f>
        <v>1200</v>
      </c>
    </row>
    <row r="599" spans="1:7" s="47" customFormat="1" x14ac:dyDescent="0.2">
      <c r="A599" s="52" t="s">
        <v>377</v>
      </c>
      <c r="B599" s="118" t="s">
        <v>514</v>
      </c>
      <c r="C599" s="22" t="s">
        <v>435</v>
      </c>
      <c r="D599" s="22"/>
      <c r="E599" s="118"/>
      <c r="F599" s="119">
        <f>F600</f>
        <v>1200</v>
      </c>
      <c r="G599" s="119">
        <f>G600</f>
        <v>1200</v>
      </c>
    </row>
    <row r="600" spans="1:7" s="47" customFormat="1" x14ac:dyDescent="0.2">
      <c r="A600" s="52" t="s">
        <v>382</v>
      </c>
      <c r="B600" s="118" t="s">
        <v>514</v>
      </c>
      <c r="C600" s="22" t="s">
        <v>435</v>
      </c>
      <c r="D600" s="22" t="s">
        <v>435</v>
      </c>
      <c r="E600" s="118"/>
      <c r="F600" s="119">
        <f>F601+F603</f>
        <v>1200</v>
      </c>
      <c r="G600" s="119">
        <f>G601+G603</f>
        <v>1200</v>
      </c>
    </row>
    <row r="601" spans="1:7" s="47" customFormat="1" x14ac:dyDescent="0.2">
      <c r="A601" s="126" t="s">
        <v>303</v>
      </c>
      <c r="B601" s="127" t="s">
        <v>514</v>
      </c>
      <c r="C601" s="127" t="s">
        <v>435</v>
      </c>
      <c r="D601" s="127" t="s">
        <v>435</v>
      </c>
      <c r="E601" s="127" t="s">
        <v>84</v>
      </c>
      <c r="F601" s="128">
        <f>F602</f>
        <v>1170</v>
      </c>
      <c r="G601" s="128">
        <f>G602</f>
        <v>1170</v>
      </c>
    </row>
    <row r="602" spans="1:7" s="47" customFormat="1" ht="24" x14ac:dyDescent="0.2">
      <c r="A602" s="126" t="s">
        <v>85</v>
      </c>
      <c r="B602" s="127" t="s">
        <v>514</v>
      </c>
      <c r="C602" s="127" t="s">
        <v>435</v>
      </c>
      <c r="D602" s="127" t="s">
        <v>435</v>
      </c>
      <c r="E602" s="127" t="s">
        <v>86</v>
      </c>
      <c r="F602" s="128">
        <v>1170</v>
      </c>
      <c r="G602" s="128">
        <v>1170</v>
      </c>
    </row>
    <row r="603" spans="1:7" s="47" customFormat="1" x14ac:dyDescent="0.2">
      <c r="A603" s="126" t="s">
        <v>87</v>
      </c>
      <c r="B603" s="127" t="s">
        <v>514</v>
      </c>
      <c r="C603" s="127" t="s">
        <v>435</v>
      </c>
      <c r="D603" s="127" t="s">
        <v>435</v>
      </c>
      <c r="E603" s="127" t="s">
        <v>88</v>
      </c>
      <c r="F603" s="128">
        <f>F604</f>
        <v>30</v>
      </c>
      <c r="G603" s="128">
        <f>G604</f>
        <v>30</v>
      </c>
    </row>
    <row r="604" spans="1:7" s="47" customFormat="1" x14ac:dyDescent="0.2">
      <c r="A604" s="126" t="s">
        <v>519</v>
      </c>
      <c r="B604" s="127" t="s">
        <v>514</v>
      </c>
      <c r="C604" s="127" t="s">
        <v>435</v>
      </c>
      <c r="D604" s="127" t="s">
        <v>435</v>
      </c>
      <c r="E604" s="127" t="s">
        <v>89</v>
      </c>
      <c r="F604" s="128">
        <v>30</v>
      </c>
      <c r="G604" s="128">
        <v>30</v>
      </c>
    </row>
    <row r="605" spans="1:7" s="47" customFormat="1" ht="27" x14ac:dyDescent="0.2">
      <c r="A605" s="138" t="s">
        <v>708</v>
      </c>
      <c r="B605" s="139" t="s">
        <v>274</v>
      </c>
      <c r="C605" s="139"/>
      <c r="D605" s="139"/>
      <c r="E605" s="139"/>
      <c r="F605" s="201">
        <f>F606+F611+F616+F621+F626+F633+F638+F643+F648+F653+F658+F663+F668+F673+F678+F693+F683+F688</f>
        <v>117661.17963999999</v>
      </c>
      <c r="G605" s="201">
        <f>G606+G611+G616+G621+G626+G633+G638+G643+G648+G653+G658+G663+G668+G673+G678+G693</f>
        <v>110715</v>
      </c>
    </row>
    <row r="606" spans="1:7" s="47" customFormat="1" ht="24" x14ac:dyDescent="0.2">
      <c r="A606" s="117" t="s">
        <v>499</v>
      </c>
      <c r="B606" s="118" t="s">
        <v>651</v>
      </c>
      <c r="C606" s="118"/>
      <c r="D606" s="118"/>
      <c r="E606" s="118"/>
      <c r="F606" s="141">
        <f t="shared" ref="F606:G609" si="91">F607</f>
        <v>2000</v>
      </c>
      <c r="G606" s="141">
        <f t="shared" si="91"/>
        <v>2000</v>
      </c>
    </row>
    <row r="607" spans="1:7" s="47" customFormat="1" x14ac:dyDescent="0.2">
      <c r="A607" s="160" t="s">
        <v>377</v>
      </c>
      <c r="B607" s="118" t="s">
        <v>651</v>
      </c>
      <c r="C607" s="118" t="s">
        <v>435</v>
      </c>
      <c r="D607" s="118"/>
      <c r="E607" s="118"/>
      <c r="F607" s="141">
        <f t="shared" si="91"/>
        <v>2000</v>
      </c>
      <c r="G607" s="141">
        <f t="shared" si="91"/>
        <v>2000</v>
      </c>
    </row>
    <row r="608" spans="1:7" s="47" customFormat="1" x14ac:dyDescent="0.2">
      <c r="A608" s="160" t="s">
        <v>378</v>
      </c>
      <c r="B608" s="118" t="s">
        <v>651</v>
      </c>
      <c r="C608" s="118" t="s">
        <v>435</v>
      </c>
      <c r="D608" s="118" t="s">
        <v>76</v>
      </c>
      <c r="E608" s="118"/>
      <c r="F608" s="141">
        <f t="shared" si="91"/>
        <v>2000</v>
      </c>
      <c r="G608" s="141">
        <f t="shared" si="91"/>
        <v>2000</v>
      </c>
    </row>
    <row r="609" spans="1:7" s="47" customFormat="1" x14ac:dyDescent="0.2">
      <c r="A609" s="126" t="s">
        <v>303</v>
      </c>
      <c r="B609" s="127" t="s">
        <v>651</v>
      </c>
      <c r="C609" s="127" t="s">
        <v>435</v>
      </c>
      <c r="D609" s="127" t="s">
        <v>76</v>
      </c>
      <c r="E609" s="127" t="s">
        <v>84</v>
      </c>
      <c r="F609" s="142">
        <f t="shared" si="91"/>
        <v>2000</v>
      </c>
      <c r="G609" s="142">
        <f t="shared" si="91"/>
        <v>2000</v>
      </c>
    </row>
    <row r="610" spans="1:7" s="47" customFormat="1" ht="24" x14ac:dyDescent="0.2">
      <c r="A610" s="126" t="s">
        <v>85</v>
      </c>
      <c r="B610" s="127" t="s">
        <v>651</v>
      </c>
      <c r="C610" s="127" t="s">
        <v>435</v>
      </c>
      <c r="D610" s="127" t="s">
        <v>76</v>
      </c>
      <c r="E610" s="127" t="s">
        <v>86</v>
      </c>
      <c r="F610" s="142">
        <v>2000</v>
      </c>
      <c r="G610" s="142">
        <v>2000</v>
      </c>
    </row>
    <row r="611" spans="1:7" s="47" customFormat="1" x14ac:dyDescent="0.2">
      <c r="A611" s="148" t="s">
        <v>137</v>
      </c>
      <c r="B611" s="118" t="s">
        <v>650</v>
      </c>
      <c r="C611" s="118"/>
      <c r="D611" s="118"/>
      <c r="E611" s="118"/>
      <c r="F611" s="119">
        <f t="shared" ref="F611:G614" si="92">F612</f>
        <v>500</v>
      </c>
      <c r="G611" s="119">
        <f t="shared" si="92"/>
        <v>500</v>
      </c>
    </row>
    <row r="612" spans="1:7" s="47" customFormat="1" x14ac:dyDescent="0.2">
      <c r="A612" s="160" t="s">
        <v>365</v>
      </c>
      <c r="B612" s="118" t="s">
        <v>650</v>
      </c>
      <c r="C612" s="118" t="s">
        <v>78</v>
      </c>
      <c r="D612" s="118"/>
      <c r="E612" s="118"/>
      <c r="F612" s="119">
        <f t="shared" si="92"/>
        <v>500</v>
      </c>
      <c r="G612" s="119">
        <f t="shared" si="92"/>
        <v>500</v>
      </c>
    </row>
    <row r="613" spans="1:7" s="47" customFormat="1" x14ac:dyDescent="0.2">
      <c r="A613" s="160" t="s">
        <v>407</v>
      </c>
      <c r="B613" s="118" t="s">
        <v>650</v>
      </c>
      <c r="C613" s="118" t="s">
        <v>78</v>
      </c>
      <c r="D613" s="118" t="s">
        <v>494</v>
      </c>
      <c r="E613" s="118"/>
      <c r="F613" s="119">
        <f t="shared" si="92"/>
        <v>500</v>
      </c>
      <c r="G613" s="119">
        <f t="shared" si="92"/>
        <v>500</v>
      </c>
    </row>
    <row r="614" spans="1:7" s="47" customFormat="1" x14ac:dyDescent="0.2">
      <c r="A614" s="126" t="s">
        <v>303</v>
      </c>
      <c r="B614" s="127" t="s">
        <v>650</v>
      </c>
      <c r="C614" s="127" t="s">
        <v>78</v>
      </c>
      <c r="D614" s="127" t="s">
        <v>494</v>
      </c>
      <c r="E614" s="127" t="s">
        <v>84</v>
      </c>
      <c r="F614" s="128">
        <f t="shared" si="92"/>
        <v>500</v>
      </c>
      <c r="G614" s="128">
        <f t="shared" si="92"/>
        <v>500</v>
      </c>
    </row>
    <row r="615" spans="1:7" s="47" customFormat="1" ht="24" x14ac:dyDescent="0.2">
      <c r="A615" s="126" t="s">
        <v>85</v>
      </c>
      <c r="B615" s="127" t="s">
        <v>650</v>
      </c>
      <c r="C615" s="127" t="s">
        <v>78</v>
      </c>
      <c r="D615" s="127" t="s">
        <v>494</v>
      </c>
      <c r="E615" s="127" t="s">
        <v>86</v>
      </c>
      <c r="F615" s="128">
        <v>500</v>
      </c>
      <c r="G615" s="128">
        <v>500</v>
      </c>
    </row>
    <row r="616" spans="1:7" s="47" customFormat="1" x14ac:dyDescent="0.2">
      <c r="A616" s="148" t="s">
        <v>137</v>
      </c>
      <c r="B616" s="118" t="s">
        <v>650</v>
      </c>
      <c r="C616" s="118"/>
      <c r="D616" s="118"/>
      <c r="E616" s="127"/>
      <c r="F616" s="141">
        <f t="shared" ref="F616:G619" si="93">F617</f>
        <v>3000</v>
      </c>
      <c r="G616" s="141">
        <f t="shared" si="93"/>
        <v>3000</v>
      </c>
    </row>
    <row r="617" spans="1:7" s="47" customFormat="1" x14ac:dyDescent="0.2">
      <c r="A617" s="160" t="s">
        <v>377</v>
      </c>
      <c r="B617" s="118" t="s">
        <v>650</v>
      </c>
      <c r="C617" s="118" t="s">
        <v>435</v>
      </c>
      <c r="D617" s="118"/>
      <c r="E617" s="127"/>
      <c r="F617" s="141">
        <f t="shared" si="93"/>
        <v>3000</v>
      </c>
      <c r="G617" s="141">
        <f t="shared" si="93"/>
        <v>3000</v>
      </c>
    </row>
    <row r="618" spans="1:7" s="47" customFormat="1" x14ac:dyDescent="0.2">
      <c r="A618" s="160" t="s">
        <v>378</v>
      </c>
      <c r="B618" s="118" t="s">
        <v>650</v>
      </c>
      <c r="C618" s="118" t="s">
        <v>435</v>
      </c>
      <c r="D618" s="118" t="s">
        <v>76</v>
      </c>
      <c r="E618" s="127"/>
      <c r="F618" s="141">
        <f t="shared" si="93"/>
        <v>3000</v>
      </c>
      <c r="G618" s="141">
        <f t="shared" si="93"/>
        <v>3000</v>
      </c>
    </row>
    <row r="619" spans="1:7" s="47" customFormat="1" x14ac:dyDescent="0.2">
      <c r="A619" s="126" t="s">
        <v>228</v>
      </c>
      <c r="B619" s="127" t="s">
        <v>650</v>
      </c>
      <c r="C619" s="127" t="s">
        <v>435</v>
      </c>
      <c r="D619" s="127" t="s">
        <v>76</v>
      </c>
      <c r="E619" s="127" t="s">
        <v>437</v>
      </c>
      <c r="F619" s="142">
        <f t="shared" si="93"/>
        <v>3000</v>
      </c>
      <c r="G619" s="142">
        <f t="shared" si="93"/>
        <v>3000</v>
      </c>
    </row>
    <row r="620" spans="1:7" s="47" customFormat="1" x14ac:dyDescent="0.2">
      <c r="A620" s="126" t="s">
        <v>438</v>
      </c>
      <c r="B620" s="127" t="s">
        <v>650</v>
      </c>
      <c r="C620" s="127" t="s">
        <v>435</v>
      </c>
      <c r="D620" s="127" t="s">
        <v>76</v>
      </c>
      <c r="E620" s="127" t="s">
        <v>439</v>
      </c>
      <c r="F620" s="142">
        <v>3000</v>
      </c>
      <c r="G620" s="142">
        <v>3000</v>
      </c>
    </row>
    <row r="621" spans="1:7" s="47" customFormat="1" x14ac:dyDescent="0.2">
      <c r="A621" s="148" t="s">
        <v>137</v>
      </c>
      <c r="B621" s="171" t="s">
        <v>650</v>
      </c>
      <c r="C621" s="118"/>
      <c r="D621" s="118"/>
      <c r="E621" s="118"/>
      <c r="F621" s="141">
        <f t="shared" ref="F621:G624" si="94">F622</f>
        <v>5000</v>
      </c>
      <c r="G621" s="141">
        <f t="shared" si="94"/>
        <v>3000</v>
      </c>
    </row>
    <row r="622" spans="1:7" s="47" customFormat="1" x14ac:dyDescent="0.2">
      <c r="A622" s="160" t="s">
        <v>383</v>
      </c>
      <c r="B622" s="171" t="s">
        <v>650</v>
      </c>
      <c r="C622" s="118" t="s">
        <v>495</v>
      </c>
      <c r="D622" s="127"/>
      <c r="E622" s="118"/>
      <c r="F622" s="141">
        <f t="shared" si="94"/>
        <v>5000</v>
      </c>
      <c r="G622" s="141">
        <f t="shared" si="94"/>
        <v>3000</v>
      </c>
    </row>
    <row r="623" spans="1:7" s="47" customFormat="1" x14ac:dyDescent="0.2">
      <c r="A623" s="117" t="s">
        <v>387</v>
      </c>
      <c r="B623" s="171" t="s">
        <v>650</v>
      </c>
      <c r="C623" s="118" t="s">
        <v>495</v>
      </c>
      <c r="D623" s="118" t="s">
        <v>489</v>
      </c>
      <c r="E623" s="118"/>
      <c r="F623" s="141">
        <f t="shared" si="94"/>
        <v>5000</v>
      </c>
      <c r="G623" s="141">
        <f t="shared" si="94"/>
        <v>3000</v>
      </c>
    </row>
    <row r="624" spans="1:7" s="47" customFormat="1" x14ac:dyDescent="0.2">
      <c r="A624" s="126" t="s">
        <v>303</v>
      </c>
      <c r="B624" s="127" t="s">
        <v>650</v>
      </c>
      <c r="C624" s="127" t="s">
        <v>495</v>
      </c>
      <c r="D624" s="127" t="s">
        <v>489</v>
      </c>
      <c r="E624" s="127" t="s">
        <v>84</v>
      </c>
      <c r="F624" s="142">
        <f t="shared" si="94"/>
        <v>5000</v>
      </c>
      <c r="G624" s="142">
        <f t="shared" si="94"/>
        <v>3000</v>
      </c>
    </row>
    <row r="625" spans="1:7" s="47" customFormat="1" ht="24" x14ac:dyDescent="0.2">
      <c r="A625" s="126" t="s">
        <v>85</v>
      </c>
      <c r="B625" s="127" t="s">
        <v>650</v>
      </c>
      <c r="C625" s="127" t="s">
        <v>495</v>
      </c>
      <c r="D625" s="127" t="s">
        <v>489</v>
      </c>
      <c r="E625" s="127" t="s">
        <v>86</v>
      </c>
      <c r="F625" s="142">
        <v>5000</v>
      </c>
      <c r="G625" s="142">
        <v>3000</v>
      </c>
    </row>
    <row r="626" spans="1:7" s="47" customFormat="1" x14ac:dyDescent="0.2">
      <c r="A626" s="148" t="s">
        <v>137</v>
      </c>
      <c r="B626" s="118" t="s">
        <v>650</v>
      </c>
      <c r="C626" s="118"/>
      <c r="D626" s="118"/>
      <c r="E626" s="118"/>
      <c r="F626" s="119">
        <f>F627</f>
        <v>500</v>
      </c>
      <c r="G626" s="119">
        <f>G627</f>
        <v>3500</v>
      </c>
    </row>
    <row r="627" spans="1:7" s="47" customFormat="1" x14ac:dyDescent="0.2">
      <c r="A627" s="117" t="s">
        <v>398</v>
      </c>
      <c r="B627" s="171" t="s">
        <v>650</v>
      </c>
      <c r="C627" s="118" t="s">
        <v>493</v>
      </c>
      <c r="D627" s="118"/>
      <c r="E627" s="118"/>
      <c r="F627" s="119">
        <f>F628</f>
        <v>500</v>
      </c>
      <c r="G627" s="119">
        <f>G628</f>
        <v>3500</v>
      </c>
    </row>
    <row r="628" spans="1:7" s="47" customFormat="1" x14ac:dyDescent="0.2">
      <c r="A628" s="117" t="s">
        <v>472</v>
      </c>
      <c r="B628" s="171" t="s">
        <v>650</v>
      </c>
      <c r="C628" s="118" t="s">
        <v>493</v>
      </c>
      <c r="D628" s="118" t="s">
        <v>78</v>
      </c>
      <c r="E628" s="118"/>
      <c r="F628" s="119">
        <f>F629+F631</f>
        <v>500</v>
      </c>
      <c r="G628" s="119">
        <f>G629+G631</f>
        <v>3500</v>
      </c>
    </row>
    <row r="629" spans="1:7" s="47" customFormat="1" x14ac:dyDescent="0.2">
      <c r="A629" s="126" t="s">
        <v>303</v>
      </c>
      <c r="B629" s="127" t="s">
        <v>650</v>
      </c>
      <c r="C629" s="127" t="s">
        <v>493</v>
      </c>
      <c r="D629" s="127" t="s">
        <v>78</v>
      </c>
      <c r="E629" s="127" t="s">
        <v>84</v>
      </c>
      <c r="F629" s="128">
        <f>F630</f>
        <v>200</v>
      </c>
      <c r="G629" s="128">
        <f>G630</f>
        <v>200</v>
      </c>
    </row>
    <row r="630" spans="1:7" s="47" customFormat="1" ht="24" x14ac:dyDescent="0.2">
      <c r="A630" s="126" t="s">
        <v>85</v>
      </c>
      <c r="B630" s="127" t="s">
        <v>650</v>
      </c>
      <c r="C630" s="127" t="s">
        <v>493</v>
      </c>
      <c r="D630" s="127" t="s">
        <v>78</v>
      </c>
      <c r="E630" s="127" t="s">
        <v>86</v>
      </c>
      <c r="F630" s="128">
        <v>200</v>
      </c>
      <c r="G630" s="128">
        <v>200</v>
      </c>
    </row>
    <row r="631" spans="1:7" s="47" customFormat="1" x14ac:dyDescent="0.2">
      <c r="A631" s="126" t="s">
        <v>228</v>
      </c>
      <c r="B631" s="127" t="s">
        <v>650</v>
      </c>
      <c r="C631" s="127" t="s">
        <v>493</v>
      </c>
      <c r="D631" s="127" t="s">
        <v>78</v>
      </c>
      <c r="E631" s="127" t="s">
        <v>437</v>
      </c>
      <c r="F631" s="128">
        <f>F632</f>
        <v>300</v>
      </c>
      <c r="G631" s="128">
        <f>G632</f>
        <v>3300</v>
      </c>
    </row>
    <row r="632" spans="1:7" s="47" customFormat="1" x14ac:dyDescent="0.2">
      <c r="A632" s="126" t="s">
        <v>438</v>
      </c>
      <c r="B632" s="127" t="s">
        <v>650</v>
      </c>
      <c r="C632" s="127" t="s">
        <v>493</v>
      </c>
      <c r="D632" s="127" t="s">
        <v>78</v>
      </c>
      <c r="E632" s="127" t="s">
        <v>439</v>
      </c>
      <c r="F632" s="128">
        <v>300</v>
      </c>
      <c r="G632" s="128">
        <v>3300</v>
      </c>
    </row>
    <row r="633" spans="1:7" s="47" customFormat="1" x14ac:dyDescent="0.2">
      <c r="A633" s="117" t="s">
        <v>137</v>
      </c>
      <c r="B633" s="118" t="s">
        <v>650</v>
      </c>
      <c r="C633" s="118"/>
      <c r="D633" s="118"/>
      <c r="E633" s="118"/>
      <c r="F633" s="141">
        <f t="shared" ref="F633:G636" si="95">F634</f>
        <v>0</v>
      </c>
      <c r="G633" s="141">
        <f t="shared" si="95"/>
        <v>2000</v>
      </c>
    </row>
    <row r="634" spans="1:7" s="47" customFormat="1" x14ac:dyDescent="0.2">
      <c r="A634" s="117" t="s">
        <v>400</v>
      </c>
      <c r="B634" s="171" t="s">
        <v>650</v>
      </c>
      <c r="C634" s="118" t="s">
        <v>90</v>
      </c>
      <c r="D634" s="118"/>
      <c r="E634" s="118"/>
      <c r="F634" s="141">
        <f t="shared" si="95"/>
        <v>0</v>
      </c>
      <c r="G634" s="141">
        <f t="shared" si="95"/>
        <v>2000</v>
      </c>
    </row>
    <row r="635" spans="1:7" s="47" customFormat="1" x14ac:dyDescent="0.2">
      <c r="A635" s="117" t="s">
        <v>824</v>
      </c>
      <c r="B635" s="171" t="s">
        <v>650</v>
      </c>
      <c r="C635" s="118" t="s">
        <v>90</v>
      </c>
      <c r="D635" s="118" t="s">
        <v>496</v>
      </c>
      <c r="E635" s="118"/>
      <c r="F635" s="141">
        <f t="shared" si="95"/>
        <v>0</v>
      </c>
      <c r="G635" s="141">
        <f t="shared" si="95"/>
        <v>2000</v>
      </c>
    </row>
    <row r="636" spans="1:7" s="47" customFormat="1" x14ac:dyDescent="0.2">
      <c r="A636" s="126" t="s">
        <v>303</v>
      </c>
      <c r="B636" s="127" t="s">
        <v>650</v>
      </c>
      <c r="C636" s="127" t="s">
        <v>90</v>
      </c>
      <c r="D636" s="127" t="s">
        <v>496</v>
      </c>
      <c r="E636" s="127" t="s">
        <v>84</v>
      </c>
      <c r="F636" s="142">
        <f t="shared" si="95"/>
        <v>0</v>
      </c>
      <c r="G636" s="142">
        <f t="shared" si="95"/>
        <v>2000</v>
      </c>
    </row>
    <row r="637" spans="1:7" s="47" customFormat="1" ht="24" x14ac:dyDescent="0.2">
      <c r="A637" s="126" t="s">
        <v>85</v>
      </c>
      <c r="B637" s="127" t="s">
        <v>650</v>
      </c>
      <c r="C637" s="127" t="s">
        <v>90</v>
      </c>
      <c r="D637" s="127" t="s">
        <v>496</v>
      </c>
      <c r="E637" s="127" t="s">
        <v>86</v>
      </c>
      <c r="F637" s="142">
        <v>0</v>
      </c>
      <c r="G637" s="142">
        <v>2000</v>
      </c>
    </row>
    <row r="638" spans="1:7" s="47" customFormat="1" x14ac:dyDescent="0.2">
      <c r="A638" s="148" t="s">
        <v>176</v>
      </c>
      <c r="B638" s="171" t="s">
        <v>658</v>
      </c>
      <c r="C638" s="118"/>
      <c r="D638" s="118"/>
      <c r="E638" s="118"/>
      <c r="F638" s="119">
        <f t="shared" ref="F638:G641" si="96">F639</f>
        <v>25000</v>
      </c>
      <c r="G638" s="119">
        <f t="shared" si="96"/>
        <v>40000</v>
      </c>
    </row>
    <row r="639" spans="1:7" s="47" customFormat="1" x14ac:dyDescent="0.2">
      <c r="A639" s="160" t="s">
        <v>383</v>
      </c>
      <c r="B639" s="171" t="s">
        <v>658</v>
      </c>
      <c r="C639" s="118" t="s">
        <v>495</v>
      </c>
      <c r="D639" s="127"/>
      <c r="E639" s="118"/>
      <c r="F639" s="119">
        <f t="shared" si="96"/>
        <v>25000</v>
      </c>
      <c r="G639" s="119">
        <f t="shared" si="96"/>
        <v>40000</v>
      </c>
    </row>
    <row r="640" spans="1:7" s="47" customFormat="1" x14ac:dyDescent="0.2">
      <c r="A640" s="117" t="s">
        <v>387</v>
      </c>
      <c r="B640" s="171" t="s">
        <v>658</v>
      </c>
      <c r="C640" s="118" t="s">
        <v>495</v>
      </c>
      <c r="D640" s="118" t="s">
        <v>489</v>
      </c>
      <c r="E640" s="118"/>
      <c r="F640" s="119">
        <f t="shared" si="96"/>
        <v>25000</v>
      </c>
      <c r="G640" s="119">
        <f t="shared" si="96"/>
        <v>40000</v>
      </c>
    </row>
    <row r="641" spans="1:7" s="47" customFormat="1" x14ac:dyDescent="0.2">
      <c r="A641" s="126" t="s">
        <v>303</v>
      </c>
      <c r="B641" s="172" t="s">
        <v>658</v>
      </c>
      <c r="C641" s="127" t="s">
        <v>495</v>
      </c>
      <c r="D641" s="127" t="s">
        <v>489</v>
      </c>
      <c r="E641" s="127" t="s">
        <v>84</v>
      </c>
      <c r="F641" s="128">
        <f t="shared" si="96"/>
        <v>25000</v>
      </c>
      <c r="G641" s="128">
        <f t="shared" si="96"/>
        <v>40000</v>
      </c>
    </row>
    <row r="642" spans="1:7" s="47" customFormat="1" ht="24" x14ac:dyDescent="0.2">
      <c r="A642" s="126" t="s">
        <v>85</v>
      </c>
      <c r="B642" s="172" t="s">
        <v>658</v>
      </c>
      <c r="C642" s="127" t="s">
        <v>495</v>
      </c>
      <c r="D642" s="127" t="s">
        <v>489</v>
      </c>
      <c r="E642" s="127" t="s">
        <v>86</v>
      </c>
      <c r="F642" s="128">
        <v>25000</v>
      </c>
      <c r="G642" s="128">
        <v>40000</v>
      </c>
    </row>
    <row r="643" spans="1:7" s="47" customFormat="1" ht="14.25" customHeight="1" x14ac:dyDescent="0.2">
      <c r="A643" s="117" t="s">
        <v>660</v>
      </c>
      <c r="B643" s="118" t="s">
        <v>661</v>
      </c>
      <c r="C643" s="118"/>
      <c r="D643" s="118"/>
      <c r="E643" s="118"/>
      <c r="F643" s="119">
        <f t="shared" ref="F643:G646" si="97">F644</f>
        <v>2000</v>
      </c>
      <c r="G643" s="119">
        <f t="shared" si="97"/>
        <v>2000</v>
      </c>
    </row>
    <row r="644" spans="1:7" s="47" customFormat="1" x14ac:dyDescent="0.2">
      <c r="A644" s="160" t="s">
        <v>383</v>
      </c>
      <c r="B644" s="118" t="s">
        <v>661</v>
      </c>
      <c r="C644" s="118" t="s">
        <v>495</v>
      </c>
      <c r="D644" s="127"/>
      <c r="E644" s="118"/>
      <c r="F644" s="119">
        <f t="shared" si="97"/>
        <v>2000</v>
      </c>
      <c r="G644" s="119">
        <f t="shared" si="97"/>
        <v>2000</v>
      </c>
    </row>
    <row r="645" spans="1:7" s="47" customFormat="1" x14ac:dyDescent="0.2">
      <c r="A645" s="117" t="s">
        <v>387</v>
      </c>
      <c r="B645" s="118" t="s">
        <v>661</v>
      </c>
      <c r="C645" s="118" t="s">
        <v>495</v>
      </c>
      <c r="D645" s="118" t="s">
        <v>489</v>
      </c>
      <c r="E645" s="118"/>
      <c r="F645" s="119">
        <f t="shared" si="97"/>
        <v>2000</v>
      </c>
      <c r="G645" s="119">
        <f t="shared" si="97"/>
        <v>2000</v>
      </c>
    </row>
    <row r="646" spans="1:7" s="47" customFormat="1" x14ac:dyDescent="0.2">
      <c r="A646" s="126" t="s">
        <v>228</v>
      </c>
      <c r="B646" s="127" t="s">
        <v>661</v>
      </c>
      <c r="C646" s="127" t="s">
        <v>495</v>
      </c>
      <c r="D646" s="127" t="s">
        <v>489</v>
      </c>
      <c r="E646" s="127" t="s">
        <v>437</v>
      </c>
      <c r="F646" s="128">
        <f t="shared" si="97"/>
        <v>2000</v>
      </c>
      <c r="G646" s="128">
        <f t="shared" si="97"/>
        <v>2000</v>
      </c>
    </row>
    <row r="647" spans="1:7" s="47" customFormat="1" x14ac:dyDescent="0.2">
      <c r="A647" s="126" t="s">
        <v>438</v>
      </c>
      <c r="B647" s="127" t="s">
        <v>661</v>
      </c>
      <c r="C647" s="127" t="s">
        <v>495</v>
      </c>
      <c r="D647" s="127" t="s">
        <v>489</v>
      </c>
      <c r="E647" s="127" t="s">
        <v>439</v>
      </c>
      <c r="F647" s="128">
        <v>2000</v>
      </c>
      <c r="G647" s="128">
        <v>2000</v>
      </c>
    </row>
    <row r="648" spans="1:7" s="47" customFormat="1" x14ac:dyDescent="0.2">
      <c r="A648" s="117" t="s">
        <v>818</v>
      </c>
      <c r="B648" s="118" t="s">
        <v>819</v>
      </c>
      <c r="C648" s="118"/>
      <c r="D648" s="118"/>
      <c r="E648" s="118"/>
      <c r="F648" s="141">
        <f t="shared" ref="F648:G651" si="98">F649</f>
        <v>0</v>
      </c>
      <c r="G648" s="141">
        <f t="shared" si="98"/>
        <v>20000</v>
      </c>
    </row>
    <row r="649" spans="1:7" s="47" customFormat="1" x14ac:dyDescent="0.2">
      <c r="A649" s="160" t="s">
        <v>383</v>
      </c>
      <c r="B649" s="118" t="s">
        <v>819</v>
      </c>
      <c r="C649" s="118" t="s">
        <v>495</v>
      </c>
      <c r="D649" s="127"/>
      <c r="E649" s="118"/>
      <c r="F649" s="141">
        <f t="shared" si="98"/>
        <v>0</v>
      </c>
      <c r="G649" s="141">
        <f t="shared" si="98"/>
        <v>20000</v>
      </c>
    </row>
    <row r="650" spans="1:7" s="47" customFormat="1" x14ac:dyDescent="0.2">
      <c r="A650" s="117" t="s">
        <v>387</v>
      </c>
      <c r="B650" s="118" t="s">
        <v>819</v>
      </c>
      <c r="C650" s="118" t="s">
        <v>495</v>
      </c>
      <c r="D650" s="118" t="s">
        <v>489</v>
      </c>
      <c r="E650" s="118"/>
      <c r="F650" s="141">
        <f t="shared" si="98"/>
        <v>0</v>
      </c>
      <c r="G650" s="141">
        <f t="shared" si="98"/>
        <v>20000</v>
      </c>
    </row>
    <row r="651" spans="1:7" s="47" customFormat="1" x14ac:dyDescent="0.2">
      <c r="A651" s="126" t="s">
        <v>228</v>
      </c>
      <c r="B651" s="127" t="s">
        <v>819</v>
      </c>
      <c r="C651" s="127" t="s">
        <v>495</v>
      </c>
      <c r="D651" s="127" t="s">
        <v>489</v>
      </c>
      <c r="E651" s="127" t="s">
        <v>437</v>
      </c>
      <c r="F651" s="142">
        <f t="shared" si="98"/>
        <v>0</v>
      </c>
      <c r="G651" s="142">
        <f t="shared" si="98"/>
        <v>20000</v>
      </c>
    </row>
    <row r="652" spans="1:7" s="47" customFormat="1" x14ac:dyDescent="0.2">
      <c r="A652" s="126" t="s">
        <v>438</v>
      </c>
      <c r="B652" s="127" t="s">
        <v>819</v>
      </c>
      <c r="C652" s="127" t="s">
        <v>495</v>
      </c>
      <c r="D652" s="127" t="s">
        <v>489</v>
      </c>
      <c r="E652" s="127" t="s">
        <v>439</v>
      </c>
      <c r="F652" s="142">
        <v>0</v>
      </c>
      <c r="G652" s="142">
        <v>20000</v>
      </c>
    </row>
    <row r="653" spans="1:7" s="47" customFormat="1" x14ac:dyDescent="0.2">
      <c r="A653" s="117" t="s">
        <v>820</v>
      </c>
      <c r="B653" s="118" t="s">
        <v>821</v>
      </c>
      <c r="C653" s="118"/>
      <c r="D653" s="118"/>
      <c r="E653" s="118"/>
      <c r="F653" s="141">
        <f t="shared" ref="F653:G656" si="99">F654</f>
        <v>5000</v>
      </c>
      <c r="G653" s="141">
        <f t="shared" si="99"/>
        <v>7000</v>
      </c>
    </row>
    <row r="654" spans="1:7" s="47" customFormat="1" x14ac:dyDescent="0.2">
      <c r="A654" s="117" t="s">
        <v>398</v>
      </c>
      <c r="B654" s="118" t="s">
        <v>821</v>
      </c>
      <c r="C654" s="118" t="s">
        <v>493</v>
      </c>
      <c r="D654" s="118"/>
      <c r="E654" s="118"/>
      <c r="F654" s="141">
        <f t="shared" si="99"/>
        <v>5000</v>
      </c>
      <c r="G654" s="141">
        <f t="shared" si="99"/>
        <v>7000</v>
      </c>
    </row>
    <row r="655" spans="1:7" s="47" customFormat="1" x14ac:dyDescent="0.2">
      <c r="A655" s="117" t="s">
        <v>472</v>
      </c>
      <c r="B655" s="118" t="s">
        <v>821</v>
      </c>
      <c r="C655" s="118" t="s">
        <v>493</v>
      </c>
      <c r="D655" s="118" t="s">
        <v>78</v>
      </c>
      <c r="E655" s="118"/>
      <c r="F655" s="141">
        <f t="shared" si="99"/>
        <v>5000</v>
      </c>
      <c r="G655" s="141">
        <f t="shared" si="99"/>
        <v>7000</v>
      </c>
    </row>
    <row r="656" spans="1:7" s="47" customFormat="1" x14ac:dyDescent="0.2">
      <c r="A656" s="126" t="s">
        <v>303</v>
      </c>
      <c r="B656" s="127" t="s">
        <v>821</v>
      </c>
      <c r="C656" s="127" t="s">
        <v>493</v>
      </c>
      <c r="D656" s="127" t="s">
        <v>78</v>
      </c>
      <c r="E656" s="127" t="s">
        <v>84</v>
      </c>
      <c r="F656" s="142">
        <f t="shared" si="99"/>
        <v>5000</v>
      </c>
      <c r="G656" s="142">
        <f t="shared" si="99"/>
        <v>7000</v>
      </c>
    </row>
    <row r="657" spans="1:7" s="47" customFormat="1" ht="24" x14ac:dyDescent="0.2">
      <c r="A657" s="126" t="s">
        <v>85</v>
      </c>
      <c r="B657" s="127" t="s">
        <v>821</v>
      </c>
      <c r="C657" s="127" t="s">
        <v>493</v>
      </c>
      <c r="D657" s="127" t="s">
        <v>78</v>
      </c>
      <c r="E657" s="127" t="s">
        <v>86</v>
      </c>
      <c r="F657" s="142">
        <v>5000</v>
      </c>
      <c r="G657" s="142">
        <v>7000</v>
      </c>
    </row>
    <row r="658" spans="1:7" s="47" customFormat="1" ht="24" x14ac:dyDescent="0.2">
      <c r="A658" s="117" t="s">
        <v>822</v>
      </c>
      <c r="B658" s="118" t="s">
        <v>823</v>
      </c>
      <c r="C658" s="118"/>
      <c r="D658" s="118"/>
      <c r="E658" s="118"/>
      <c r="F658" s="141">
        <f t="shared" ref="F658:G661" si="100">F659</f>
        <v>0</v>
      </c>
      <c r="G658" s="141">
        <f t="shared" si="100"/>
        <v>10000</v>
      </c>
    </row>
    <row r="659" spans="1:7" s="47" customFormat="1" x14ac:dyDescent="0.2">
      <c r="A659" s="117" t="s">
        <v>398</v>
      </c>
      <c r="B659" s="118" t="s">
        <v>823</v>
      </c>
      <c r="C659" s="118" t="s">
        <v>493</v>
      </c>
      <c r="D659" s="118"/>
      <c r="E659" s="118"/>
      <c r="F659" s="141">
        <f t="shared" si="100"/>
        <v>0</v>
      </c>
      <c r="G659" s="141">
        <f t="shared" si="100"/>
        <v>10000</v>
      </c>
    </row>
    <row r="660" spans="1:7" s="47" customFormat="1" x14ac:dyDescent="0.2">
      <c r="A660" s="117" t="s">
        <v>472</v>
      </c>
      <c r="B660" s="118" t="s">
        <v>823</v>
      </c>
      <c r="C660" s="118" t="s">
        <v>493</v>
      </c>
      <c r="D660" s="118" t="s">
        <v>78</v>
      </c>
      <c r="E660" s="118"/>
      <c r="F660" s="141">
        <f t="shared" si="100"/>
        <v>0</v>
      </c>
      <c r="G660" s="141">
        <f t="shared" si="100"/>
        <v>10000</v>
      </c>
    </row>
    <row r="661" spans="1:7" s="47" customFormat="1" x14ac:dyDescent="0.2">
      <c r="A661" s="126" t="s">
        <v>228</v>
      </c>
      <c r="B661" s="127" t="s">
        <v>823</v>
      </c>
      <c r="C661" s="127" t="s">
        <v>493</v>
      </c>
      <c r="D661" s="127" t="s">
        <v>78</v>
      </c>
      <c r="E661" s="127" t="s">
        <v>437</v>
      </c>
      <c r="F661" s="142">
        <f t="shared" si="100"/>
        <v>0</v>
      </c>
      <c r="G661" s="142">
        <f t="shared" si="100"/>
        <v>10000</v>
      </c>
    </row>
    <row r="662" spans="1:7" s="47" customFormat="1" x14ac:dyDescent="0.2">
      <c r="A662" s="126" t="s">
        <v>438</v>
      </c>
      <c r="B662" s="127" t="s">
        <v>823</v>
      </c>
      <c r="C662" s="127" t="s">
        <v>493</v>
      </c>
      <c r="D662" s="127" t="s">
        <v>78</v>
      </c>
      <c r="E662" s="127" t="s">
        <v>439</v>
      </c>
      <c r="F662" s="142">
        <v>0</v>
      </c>
      <c r="G662" s="142">
        <v>10000</v>
      </c>
    </row>
    <row r="663" spans="1:7" s="47" customFormat="1" x14ac:dyDescent="0.2">
      <c r="A663" s="117" t="s">
        <v>229</v>
      </c>
      <c r="B663" s="118" t="s">
        <v>649</v>
      </c>
      <c r="C663" s="118"/>
      <c r="D663" s="118"/>
      <c r="E663" s="118"/>
      <c r="F663" s="119">
        <f t="shared" ref="F663:G666" si="101">F664</f>
        <v>4000</v>
      </c>
      <c r="G663" s="119">
        <f t="shared" si="101"/>
        <v>3500</v>
      </c>
    </row>
    <row r="664" spans="1:7" s="47" customFormat="1" x14ac:dyDescent="0.2">
      <c r="A664" s="160" t="s">
        <v>365</v>
      </c>
      <c r="B664" s="118" t="s">
        <v>649</v>
      </c>
      <c r="C664" s="118" t="s">
        <v>78</v>
      </c>
      <c r="D664" s="118"/>
      <c r="E664" s="118"/>
      <c r="F664" s="119">
        <f t="shared" si="101"/>
        <v>4000</v>
      </c>
      <c r="G664" s="119">
        <f t="shared" si="101"/>
        <v>3500</v>
      </c>
    </row>
    <row r="665" spans="1:7" s="47" customFormat="1" x14ac:dyDescent="0.2">
      <c r="A665" s="160" t="s">
        <v>407</v>
      </c>
      <c r="B665" s="118" t="s">
        <v>649</v>
      </c>
      <c r="C665" s="118" t="s">
        <v>78</v>
      </c>
      <c r="D665" s="118" t="s">
        <v>494</v>
      </c>
      <c r="E665" s="118"/>
      <c r="F665" s="119">
        <f t="shared" si="101"/>
        <v>4000</v>
      </c>
      <c r="G665" s="119">
        <f t="shared" si="101"/>
        <v>3500</v>
      </c>
    </row>
    <row r="666" spans="1:7" s="47" customFormat="1" x14ac:dyDescent="0.2">
      <c r="A666" s="126" t="s">
        <v>303</v>
      </c>
      <c r="B666" s="127" t="s">
        <v>649</v>
      </c>
      <c r="C666" s="127" t="s">
        <v>78</v>
      </c>
      <c r="D666" s="127" t="s">
        <v>494</v>
      </c>
      <c r="E666" s="127" t="s">
        <v>84</v>
      </c>
      <c r="F666" s="128">
        <f t="shared" si="101"/>
        <v>4000</v>
      </c>
      <c r="G666" s="128">
        <f t="shared" si="101"/>
        <v>3500</v>
      </c>
    </row>
    <row r="667" spans="1:7" s="47" customFormat="1" ht="24" x14ac:dyDescent="0.2">
      <c r="A667" s="126" t="s">
        <v>85</v>
      </c>
      <c r="B667" s="127" t="s">
        <v>649</v>
      </c>
      <c r="C667" s="127" t="s">
        <v>78</v>
      </c>
      <c r="D667" s="127" t="s">
        <v>494</v>
      </c>
      <c r="E667" s="127" t="s">
        <v>86</v>
      </c>
      <c r="F667" s="128">
        <v>4000</v>
      </c>
      <c r="G667" s="128">
        <v>3500</v>
      </c>
    </row>
    <row r="668" spans="1:7" s="47" customFormat="1" x14ac:dyDescent="0.2">
      <c r="A668" s="117" t="s">
        <v>816</v>
      </c>
      <c r="B668" s="118" t="s">
        <v>817</v>
      </c>
      <c r="C668" s="118"/>
      <c r="D668" s="118"/>
      <c r="E668" s="118"/>
      <c r="F668" s="141">
        <f t="shared" ref="F668:G671" si="102">F669</f>
        <v>1500</v>
      </c>
      <c r="G668" s="141">
        <f t="shared" si="102"/>
        <v>0</v>
      </c>
    </row>
    <row r="669" spans="1:7" s="47" customFormat="1" x14ac:dyDescent="0.2">
      <c r="A669" s="160" t="s">
        <v>365</v>
      </c>
      <c r="B669" s="118" t="s">
        <v>817</v>
      </c>
      <c r="C669" s="118" t="s">
        <v>78</v>
      </c>
      <c r="D669" s="118"/>
      <c r="E669" s="118"/>
      <c r="F669" s="141">
        <f t="shared" si="102"/>
        <v>1500</v>
      </c>
      <c r="G669" s="141">
        <f t="shared" si="102"/>
        <v>0</v>
      </c>
    </row>
    <row r="670" spans="1:7" s="47" customFormat="1" x14ac:dyDescent="0.2">
      <c r="A670" s="160" t="s">
        <v>407</v>
      </c>
      <c r="B670" s="118" t="s">
        <v>817</v>
      </c>
      <c r="C670" s="118" t="s">
        <v>78</v>
      </c>
      <c r="D670" s="118" t="s">
        <v>494</v>
      </c>
      <c r="E670" s="118"/>
      <c r="F670" s="141">
        <f t="shared" si="102"/>
        <v>1500</v>
      </c>
      <c r="G670" s="141">
        <f t="shared" si="102"/>
        <v>0</v>
      </c>
    </row>
    <row r="671" spans="1:7" s="44" customFormat="1" x14ac:dyDescent="0.2">
      <c r="A671" s="126" t="s">
        <v>303</v>
      </c>
      <c r="B671" s="127" t="s">
        <v>817</v>
      </c>
      <c r="C671" s="127" t="s">
        <v>78</v>
      </c>
      <c r="D671" s="127" t="s">
        <v>494</v>
      </c>
      <c r="E671" s="127" t="s">
        <v>84</v>
      </c>
      <c r="F671" s="142">
        <f t="shared" si="102"/>
        <v>1500</v>
      </c>
      <c r="G671" s="142">
        <f t="shared" si="102"/>
        <v>0</v>
      </c>
    </row>
    <row r="672" spans="1:7" s="44" customFormat="1" ht="24" x14ac:dyDescent="0.2">
      <c r="A672" s="126" t="s">
        <v>85</v>
      </c>
      <c r="B672" s="127" t="s">
        <v>817</v>
      </c>
      <c r="C672" s="127" t="s">
        <v>78</v>
      </c>
      <c r="D672" s="127" t="s">
        <v>494</v>
      </c>
      <c r="E672" s="127" t="s">
        <v>86</v>
      </c>
      <c r="F672" s="142">
        <v>1500</v>
      </c>
      <c r="G672" s="142">
        <v>0</v>
      </c>
    </row>
    <row r="673" spans="1:7" s="47" customFormat="1" x14ac:dyDescent="0.2">
      <c r="A673" s="148" t="s">
        <v>652</v>
      </c>
      <c r="B673" s="118" t="s">
        <v>653</v>
      </c>
      <c r="C673" s="118"/>
      <c r="D673" s="118"/>
      <c r="E673" s="118"/>
      <c r="F673" s="119">
        <f t="shared" ref="F673:G676" si="103">F674</f>
        <v>7000</v>
      </c>
      <c r="G673" s="119">
        <f t="shared" si="103"/>
        <v>4500</v>
      </c>
    </row>
    <row r="674" spans="1:7" s="47" customFormat="1" x14ac:dyDescent="0.2">
      <c r="A674" s="160" t="s">
        <v>377</v>
      </c>
      <c r="B674" s="118" t="s">
        <v>653</v>
      </c>
      <c r="C674" s="118" t="s">
        <v>435</v>
      </c>
      <c r="D674" s="118"/>
      <c r="E674" s="118"/>
      <c r="F674" s="119">
        <f t="shared" si="103"/>
        <v>7000</v>
      </c>
      <c r="G674" s="119">
        <f t="shared" si="103"/>
        <v>4500</v>
      </c>
    </row>
    <row r="675" spans="1:7" s="47" customFormat="1" x14ac:dyDescent="0.2">
      <c r="A675" s="160" t="s">
        <v>381</v>
      </c>
      <c r="B675" s="118" t="s">
        <v>653</v>
      </c>
      <c r="C675" s="118" t="s">
        <v>435</v>
      </c>
      <c r="D675" s="118" t="s">
        <v>488</v>
      </c>
      <c r="E675" s="118"/>
      <c r="F675" s="119">
        <f t="shared" si="103"/>
        <v>7000</v>
      </c>
      <c r="G675" s="119">
        <f t="shared" si="103"/>
        <v>4500</v>
      </c>
    </row>
    <row r="676" spans="1:7" s="47" customFormat="1" x14ac:dyDescent="0.2">
      <c r="A676" s="126" t="s">
        <v>191</v>
      </c>
      <c r="B676" s="127" t="s">
        <v>653</v>
      </c>
      <c r="C676" s="127" t="s">
        <v>435</v>
      </c>
      <c r="D676" s="127" t="s">
        <v>488</v>
      </c>
      <c r="E676" s="127" t="s">
        <v>84</v>
      </c>
      <c r="F676" s="128">
        <f t="shared" si="103"/>
        <v>7000</v>
      </c>
      <c r="G676" s="128">
        <f t="shared" si="103"/>
        <v>4500</v>
      </c>
    </row>
    <row r="677" spans="1:7" s="47" customFormat="1" ht="24" x14ac:dyDescent="0.2">
      <c r="A677" s="126" t="s">
        <v>85</v>
      </c>
      <c r="B677" s="127" t="s">
        <v>653</v>
      </c>
      <c r="C677" s="127" t="s">
        <v>435</v>
      </c>
      <c r="D677" s="127" t="s">
        <v>488</v>
      </c>
      <c r="E677" s="127" t="s">
        <v>86</v>
      </c>
      <c r="F677" s="128">
        <v>7000</v>
      </c>
      <c r="G677" s="128">
        <v>4500</v>
      </c>
    </row>
    <row r="678" spans="1:7" s="31" customFormat="1" x14ac:dyDescent="0.2">
      <c r="A678" s="117" t="s">
        <v>825</v>
      </c>
      <c r="B678" s="118" t="s">
        <v>826</v>
      </c>
      <c r="C678" s="118"/>
      <c r="D678" s="118"/>
      <c r="E678" s="118"/>
      <c r="F678" s="141">
        <f t="shared" ref="F678:G681" si="104">F679</f>
        <v>20000</v>
      </c>
      <c r="G678" s="141">
        <f t="shared" si="104"/>
        <v>0</v>
      </c>
    </row>
    <row r="679" spans="1:7" s="31" customFormat="1" x14ac:dyDescent="0.2">
      <c r="A679" s="117" t="s">
        <v>400</v>
      </c>
      <c r="B679" s="118" t="s">
        <v>826</v>
      </c>
      <c r="C679" s="118" t="s">
        <v>90</v>
      </c>
      <c r="D679" s="118"/>
      <c r="E679" s="118"/>
      <c r="F679" s="141">
        <f t="shared" si="104"/>
        <v>20000</v>
      </c>
      <c r="G679" s="141">
        <f t="shared" si="104"/>
        <v>0</v>
      </c>
    </row>
    <row r="680" spans="1:7" s="31" customFormat="1" x14ac:dyDescent="0.2">
      <c r="A680" s="117" t="s">
        <v>824</v>
      </c>
      <c r="B680" s="118" t="s">
        <v>826</v>
      </c>
      <c r="C680" s="118" t="s">
        <v>90</v>
      </c>
      <c r="D680" s="118" t="s">
        <v>496</v>
      </c>
      <c r="E680" s="118"/>
      <c r="F680" s="141">
        <f t="shared" si="104"/>
        <v>20000</v>
      </c>
      <c r="G680" s="141">
        <f t="shared" si="104"/>
        <v>0</v>
      </c>
    </row>
    <row r="681" spans="1:7" s="31" customFormat="1" x14ac:dyDescent="0.2">
      <c r="A681" s="126" t="s">
        <v>228</v>
      </c>
      <c r="B681" s="127" t="s">
        <v>826</v>
      </c>
      <c r="C681" s="145" t="s">
        <v>90</v>
      </c>
      <c r="D681" s="145" t="s">
        <v>496</v>
      </c>
      <c r="E681" s="127" t="s">
        <v>437</v>
      </c>
      <c r="F681" s="142">
        <f t="shared" si="104"/>
        <v>20000</v>
      </c>
      <c r="G681" s="142">
        <f t="shared" si="104"/>
        <v>0</v>
      </c>
    </row>
    <row r="682" spans="1:7" s="31" customFormat="1" x14ac:dyDescent="0.2">
      <c r="A682" s="126" t="s">
        <v>438</v>
      </c>
      <c r="B682" s="127" t="s">
        <v>826</v>
      </c>
      <c r="C682" s="127" t="s">
        <v>90</v>
      </c>
      <c r="D682" s="127" t="s">
        <v>496</v>
      </c>
      <c r="E682" s="127" t="s">
        <v>439</v>
      </c>
      <c r="F682" s="142">
        <v>20000</v>
      </c>
      <c r="G682" s="142">
        <v>0</v>
      </c>
    </row>
    <row r="683" spans="1:7" s="31" customFormat="1" ht="81" x14ac:dyDescent="0.2">
      <c r="A683" s="231" t="s">
        <v>773</v>
      </c>
      <c r="B683" s="48" t="s">
        <v>836</v>
      </c>
      <c r="C683" s="48"/>
      <c r="D683" s="48"/>
      <c r="E683" s="48"/>
      <c r="F683" s="41">
        <f>F684</f>
        <v>27874.35572</v>
      </c>
      <c r="G683" s="142">
        <f>G686</f>
        <v>0</v>
      </c>
    </row>
    <row r="684" spans="1:7" s="31" customFormat="1" ht="13.5" x14ac:dyDescent="0.2">
      <c r="A684" s="160" t="s">
        <v>377</v>
      </c>
      <c r="B684" s="118" t="s">
        <v>836</v>
      </c>
      <c r="C684" s="118" t="s">
        <v>435</v>
      </c>
      <c r="D684" s="118"/>
      <c r="E684" s="48"/>
      <c r="F684" s="39">
        <f>F685</f>
        <v>27874.35572</v>
      </c>
      <c r="G684" s="142"/>
    </row>
    <row r="685" spans="1:7" s="31" customFormat="1" ht="13.5" x14ac:dyDescent="0.2">
      <c r="A685" s="160" t="s">
        <v>378</v>
      </c>
      <c r="B685" s="118" t="s">
        <v>836</v>
      </c>
      <c r="C685" s="118" t="s">
        <v>435</v>
      </c>
      <c r="D685" s="118" t="s">
        <v>76</v>
      </c>
      <c r="E685" s="48"/>
      <c r="F685" s="39">
        <f>F686</f>
        <v>27874.35572</v>
      </c>
      <c r="G685" s="142"/>
    </row>
    <row r="686" spans="1:7" s="31" customFormat="1" x14ac:dyDescent="0.2">
      <c r="A686" s="73" t="s">
        <v>228</v>
      </c>
      <c r="B686" s="29" t="s">
        <v>836</v>
      </c>
      <c r="C686" s="29" t="s">
        <v>435</v>
      </c>
      <c r="D686" s="29" t="s">
        <v>76</v>
      </c>
      <c r="E686" s="29" t="s">
        <v>437</v>
      </c>
      <c r="F686" s="38">
        <f>F687</f>
        <v>27874.35572</v>
      </c>
      <c r="G686" s="142">
        <f>G687</f>
        <v>0</v>
      </c>
    </row>
    <row r="687" spans="1:7" s="31" customFormat="1" x14ac:dyDescent="0.2">
      <c r="A687" s="73" t="s">
        <v>438</v>
      </c>
      <c r="B687" s="29" t="s">
        <v>836</v>
      </c>
      <c r="C687" s="29" t="s">
        <v>435</v>
      </c>
      <c r="D687" s="29" t="s">
        <v>76</v>
      </c>
      <c r="E687" s="29" t="s">
        <v>439</v>
      </c>
      <c r="F687" s="38">
        <v>27874.35572</v>
      </c>
      <c r="G687" s="142">
        <v>0</v>
      </c>
    </row>
    <row r="688" spans="1:7" s="31" customFormat="1" ht="54" x14ac:dyDescent="0.2">
      <c r="A688" s="232" t="s">
        <v>775</v>
      </c>
      <c r="B688" s="48" t="s">
        <v>837</v>
      </c>
      <c r="C688" s="48"/>
      <c r="D688" s="48"/>
      <c r="E688" s="48"/>
      <c r="F688" s="41">
        <f>F689</f>
        <v>686.82392000000004</v>
      </c>
      <c r="G688" s="142">
        <f>G691</f>
        <v>0</v>
      </c>
    </row>
    <row r="689" spans="1:7" s="31" customFormat="1" ht="13.5" x14ac:dyDescent="0.2">
      <c r="A689" s="160" t="s">
        <v>377</v>
      </c>
      <c r="B689" s="118" t="s">
        <v>837</v>
      </c>
      <c r="C689" s="118" t="s">
        <v>435</v>
      </c>
      <c r="D689" s="118"/>
      <c r="E689" s="48"/>
      <c r="F689" s="39">
        <f>F690</f>
        <v>686.82392000000004</v>
      </c>
      <c r="G689" s="142"/>
    </row>
    <row r="690" spans="1:7" s="31" customFormat="1" ht="13.5" x14ac:dyDescent="0.2">
      <c r="A690" s="160" t="s">
        <v>378</v>
      </c>
      <c r="B690" s="118" t="s">
        <v>837</v>
      </c>
      <c r="C690" s="118" t="s">
        <v>435</v>
      </c>
      <c r="D690" s="118" t="s">
        <v>76</v>
      </c>
      <c r="E690" s="48"/>
      <c r="F690" s="39">
        <f>F691</f>
        <v>686.82392000000004</v>
      </c>
      <c r="G690" s="142"/>
    </row>
    <row r="691" spans="1:7" s="31" customFormat="1" x14ac:dyDescent="0.2">
      <c r="A691" s="73" t="s">
        <v>228</v>
      </c>
      <c r="B691" s="29" t="s">
        <v>837</v>
      </c>
      <c r="C691" s="29" t="s">
        <v>435</v>
      </c>
      <c r="D691" s="29" t="s">
        <v>76</v>
      </c>
      <c r="E691" s="29" t="s">
        <v>437</v>
      </c>
      <c r="F691" s="38">
        <f>F692</f>
        <v>686.82392000000004</v>
      </c>
      <c r="G691" s="142">
        <f>G692</f>
        <v>0</v>
      </c>
    </row>
    <row r="692" spans="1:7" s="31" customFormat="1" x14ac:dyDescent="0.2">
      <c r="A692" s="73" t="s">
        <v>438</v>
      </c>
      <c r="B692" s="29" t="s">
        <v>837</v>
      </c>
      <c r="C692" s="29" t="s">
        <v>435</v>
      </c>
      <c r="D692" s="29" t="s">
        <v>76</v>
      </c>
      <c r="E692" s="29" t="s">
        <v>439</v>
      </c>
      <c r="F692" s="38">
        <v>686.82392000000004</v>
      </c>
      <c r="G692" s="142">
        <v>0</v>
      </c>
    </row>
    <row r="693" spans="1:7" s="31" customFormat="1" ht="24" x14ac:dyDescent="0.2">
      <c r="A693" s="117" t="s">
        <v>644</v>
      </c>
      <c r="B693" s="118" t="s">
        <v>838</v>
      </c>
      <c r="C693" s="118"/>
      <c r="D693" s="118"/>
      <c r="E693" s="118"/>
      <c r="F693" s="119">
        <f t="shared" ref="F693:G696" si="105">F694</f>
        <v>13600</v>
      </c>
      <c r="G693" s="119">
        <f t="shared" si="105"/>
        <v>9715</v>
      </c>
    </row>
    <row r="694" spans="1:7" s="31" customFormat="1" x14ac:dyDescent="0.2">
      <c r="A694" s="160" t="s">
        <v>377</v>
      </c>
      <c r="B694" s="118" t="s">
        <v>838</v>
      </c>
      <c r="C694" s="118" t="s">
        <v>435</v>
      </c>
      <c r="D694" s="118"/>
      <c r="E694" s="118"/>
      <c r="F694" s="119">
        <f t="shared" si="105"/>
        <v>13600</v>
      </c>
      <c r="G694" s="119">
        <f t="shared" si="105"/>
        <v>9715</v>
      </c>
    </row>
    <row r="695" spans="1:7" s="31" customFormat="1" x14ac:dyDescent="0.2">
      <c r="A695" s="160" t="s">
        <v>378</v>
      </c>
      <c r="B695" s="118" t="s">
        <v>838</v>
      </c>
      <c r="C695" s="118" t="s">
        <v>435</v>
      </c>
      <c r="D695" s="118" t="s">
        <v>76</v>
      </c>
      <c r="E695" s="118"/>
      <c r="F695" s="119">
        <f t="shared" si="105"/>
        <v>13600</v>
      </c>
      <c r="G695" s="119">
        <f t="shared" si="105"/>
        <v>9715</v>
      </c>
    </row>
    <row r="696" spans="1:7" s="31" customFormat="1" x14ac:dyDescent="0.2">
      <c r="A696" s="126" t="s">
        <v>228</v>
      </c>
      <c r="B696" s="127" t="s">
        <v>838</v>
      </c>
      <c r="C696" s="127" t="s">
        <v>435</v>
      </c>
      <c r="D696" s="127" t="s">
        <v>76</v>
      </c>
      <c r="E696" s="127" t="s">
        <v>437</v>
      </c>
      <c r="F696" s="128">
        <f t="shared" si="105"/>
        <v>13600</v>
      </c>
      <c r="G696" s="128">
        <f t="shared" si="105"/>
        <v>9715</v>
      </c>
    </row>
    <row r="697" spans="1:7" s="31" customFormat="1" x14ac:dyDescent="0.2">
      <c r="A697" s="126" t="s">
        <v>438</v>
      </c>
      <c r="B697" s="127" t="s">
        <v>838</v>
      </c>
      <c r="C697" s="127" t="s">
        <v>435</v>
      </c>
      <c r="D697" s="127" t="s">
        <v>76</v>
      </c>
      <c r="E697" s="127" t="s">
        <v>439</v>
      </c>
      <c r="F697" s="128">
        <v>13600</v>
      </c>
      <c r="G697" s="128">
        <v>9715</v>
      </c>
    </row>
    <row r="698" spans="1:7" s="31" customFormat="1" ht="27" x14ac:dyDescent="0.2">
      <c r="A698" s="138" t="s">
        <v>515</v>
      </c>
      <c r="B698" s="139" t="s">
        <v>52</v>
      </c>
      <c r="C698" s="139"/>
      <c r="D698" s="139"/>
      <c r="E698" s="139"/>
      <c r="F698" s="201">
        <f>F699++F705+F711+F718</f>
        <v>41196.300000000003</v>
      </c>
      <c r="G698" s="201">
        <f>G699++G705+G711+G718</f>
        <v>41196.300000000003</v>
      </c>
    </row>
    <row r="699" spans="1:7" s="31" customFormat="1" x14ac:dyDescent="0.2">
      <c r="A699" s="66" t="s">
        <v>55</v>
      </c>
      <c r="B699" s="22" t="s">
        <v>56</v>
      </c>
      <c r="C699" s="22"/>
      <c r="D699" s="22"/>
      <c r="E699" s="22"/>
      <c r="F699" s="39">
        <f t="shared" ref="F699:G703" si="106">F700</f>
        <v>3000</v>
      </c>
      <c r="G699" s="39">
        <f t="shared" si="106"/>
        <v>3000</v>
      </c>
    </row>
    <row r="700" spans="1:7" s="31" customFormat="1" ht="24" x14ac:dyDescent="0.2">
      <c r="A700" s="70" t="s">
        <v>355</v>
      </c>
      <c r="B700" s="22" t="s">
        <v>590</v>
      </c>
      <c r="C700" s="22"/>
      <c r="D700" s="22"/>
      <c r="E700" s="22"/>
      <c r="F700" s="39">
        <f t="shared" si="106"/>
        <v>3000</v>
      </c>
      <c r="G700" s="39">
        <f t="shared" si="106"/>
        <v>3000</v>
      </c>
    </row>
    <row r="701" spans="1:7" s="31" customFormat="1" x14ac:dyDescent="0.2">
      <c r="A701" s="52" t="s">
        <v>383</v>
      </c>
      <c r="B701" s="22" t="s">
        <v>590</v>
      </c>
      <c r="C701" s="22" t="s">
        <v>495</v>
      </c>
      <c r="D701" s="22"/>
      <c r="E701" s="23"/>
      <c r="F701" s="39">
        <f t="shared" si="106"/>
        <v>3000</v>
      </c>
      <c r="G701" s="39">
        <f t="shared" si="106"/>
        <v>3000</v>
      </c>
    </row>
    <row r="702" spans="1:7" s="31" customFormat="1" x14ac:dyDescent="0.2">
      <c r="A702" s="52" t="s">
        <v>386</v>
      </c>
      <c r="B702" s="22" t="s">
        <v>590</v>
      </c>
      <c r="C702" s="22" t="s">
        <v>495</v>
      </c>
      <c r="D702" s="22" t="s">
        <v>495</v>
      </c>
      <c r="E702" s="23"/>
      <c r="F702" s="39">
        <f t="shared" si="106"/>
        <v>3000</v>
      </c>
      <c r="G702" s="39">
        <f t="shared" si="106"/>
        <v>3000</v>
      </c>
    </row>
    <row r="703" spans="1:7" s="31" customFormat="1" x14ac:dyDescent="0.2">
      <c r="A703" s="73" t="s">
        <v>303</v>
      </c>
      <c r="B703" s="29" t="s">
        <v>590</v>
      </c>
      <c r="C703" s="29" t="s">
        <v>495</v>
      </c>
      <c r="D703" s="29" t="s">
        <v>495</v>
      </c>
      <c r="E703" s="29" t="s">
        <v>84</v>
      </c>
      <c r="F703" s="38">
        <f t="shared" si="106"/>
        <v>3000</v>
      </c>
      <c r="G703" s="38">
        <f t="shared" si="106"/>
        <v>3000</v>
      </c>
    </row>
    <row r="704" spans="1:7" s="31" customFormat="1" ht="24" x14ac:dyDescent="0.2">
      <c r="A704" s="73" t="s">
        <v>85</v>
      </c>
      <c r="B704" s="29" t="s">
        <v>590</v>
      </c>
      <c r="C704" s="29" t="s">
        <v>495</v>
      </c>
      <c r="D704" s="29" t="s">
        <v>495</v>
      </c>
      <c r="E704" s="29" t="s">
        <v>86</v>
      </c>
      <c r="F704" s="38">
        <v>3000</v>
      </c>
      <c r="G704" s="38">
        <v>3000</v>
      </c>
    </row>
    <row r="705" spans="1:7" s="31" customFormat="1" ht="24" x14ac:dyDescent="0.2">
      <c r="A705" s="70" t="s">
        <v>64</v>
      </c>
      <c r="B705" s="22" t="s">
        <v>66</v>
      </c>
      <c r="C705" s="22"/>
      <c r="D705" s="22"/>
      <c r="E705" s="42"/>
      <c r="F705" s="39">
        <f t="shared" ref="F705:G709" si="107">F706</f>
        <v>4000</v>
      </c>
      <c r="G705" s="39">
        <f t="shared" si="107"/>
        <v>4000</v>
      </c>
    </row>
    <row r="706" spans="1:7" s="31" customFormat="1" ht="24" x14ac:dyDescent="0.2">
      <c r="A706" s="70" t="s">
        <v>356</v>
      </c>
      <c r="B706" s="22" t="s">
        <v>592</v>
      </c>
      <c r="C706" s="22"/>
      <c r="D706" s="22"/>
      <c r="E706" s="22"/>
      <c r="F706" s="39">
        <f t="shared" si="107"/>
        <v>4000</v>
      </c>
      <c r="G706" s="39">
        <f t="shared" si="107"/>
        <v>4000</v>
      </c>
    </row>
    <row r="707" spans="1:7" s="31" customFormat="1" x14ac:dyDescent="0.2">
      <c r="A707" s="70" t="s">
        <v>400</v>
      </c>
      <c r="B707" s="22" t="s">
        <v>592</v>
      </c>
      <c r="C707" s="22" t="s">
        <v>90</v>
      </c>
      <c r="D707" s="22"/>
      <c r="E707" s="23"/>
      <c r="F707" s="39">
        <f t="shared" si="107"/>
        <v>4000</v>
      </c>
      <c r="G707" s="39">
        <f t="shared" si="107"/>
        <v>4000</v>
      </c>
    </row>
    <row r="708" spans="1:7" s="31" customFormat="1" x14ac:dyDescent="0.2">
      <c r="A708" s="70" t="s">
        <v>63</v>
      </c>
      <c r="B708" s="22" t="s">
        <v>592</v>
      </c>
      <c r="C708" s="22" t="s">
        <v>90</v>
      </c>
      <c r="D708" s="22" t="s">
        <v>76</v>
      </c>
      <c r="E708" s="23"/>
      <c r="F708" s="39">
        <f t="shared" si="107"/>
        <v>4000</v>
      </c>
      <c r="G708" s="39">
        <f t="shared" si="107"/>
        <v>4000</v>
      </c>
    </row>
    <row r="709" spans="1:7" s="31" customFormat="1" x14ac:dyDescent="0.2">
      <c r="A709" s="73" t="s">
        <v>303</v>
      </c>
      <c r="B709" s="29" t="s">
        <v>592</v>
      </c>
      <c r="C709" s="29" t="s">
        <v>90</v>
      </c>
      <c r="D709" s="29" t="s">
        <v>76</v>
      </c>
      <c r="E709" s="29" t="s">
        <v>84</v>
      </c>
      <c r="F709" s="38">
        <f t="shared" si="107"/>
        <v>4000</v>
      </c>
      <c r="G709" s="38">
        <f t="shared" si="107"/>
        <v>4000</v>
      </c>
    </row>
    <row r="710" spans="1:7" s="31" customFormat="1" ht="24" x14ac:dyDescent="0.2">
      <c r="A710" s="73" t="s">
        <v>85</v>
      </c>
      <c r="B710" s="29" t="s">
        <v>592</v>
      </c>
      <c r="C710" s="29" t="s">
        <v>90</v>
      </c>
      <c r="D710" s="29" t="s">
        <v>76</v>
      </c>
      <c r="E710" s="29" t="s">
        <v>86</v>
      </c>
      <c r="F710" s="38">
        <v>4000</v>
      </c>
      <c r="G710" s="38">
        <v>4000</v>
      </c>
    </row>
    <row r="711" spans="1:7" s="31" customFormat="1" ht="24" x14ac:dyDescent="0.2">
      <c r="A711" s="66" t="s">
        <v>51</v>
      </c>
      <c r="B711" s="22" t="s">
        <v>53</v>
      </c>
      <c r="C711" s="22"/>
      <c r="D711" s="22"/>
      <c r="E711" s="22"/>
      <c r="F711" s="88">
        <f>F712</f>
        <v>30341.3</v>
      </c>
      <c r="G711" s="88">
        <f>G712</f>
        <v>30341.3</v>
      </c>
    </row>
    <row r="712" spans="1:7" s="31" customFormat="1" ht="24" x14ac:dyDescent="0.2">
      <c r="A712" s="66" t="s">
        <v>54</v>
      </c>
      <c r="B712" s="22" t="s">
        <v>593</v>
      </c>
      <c r="C712" s="22"/>
      <c r="D712" s="22"/>
      <c r="E712" s="22"/>
      <c r="F712" s="39">
        <f t="shared" ref="F712:G716" si="108">F713</f>
        <v>30341.3</v>
      </c>
      <c r="G712" s="88">
        <f t="shared" si="108"/>
        <v>30341.3</v>
      </c>
    </row>
    <row r="713" spans="1:7" s="31" customFormat="1" x14ac:dyDescent="0.2">
      <c r="A713" s="70" t="s">
        <v>400</v>
      </c>
      <c r="B713" s="22" t="s">
        <v>593</v>
      </c>
      <c r="C713" s="22" t="s">
        <v>90</v>
      </c>
      <c r="D713" s="22"/>
      <c r="E713" s="22"/>
      <c r="F713" s="39">
        <f t="shared" si="108"/>
        <v>30341.3</v>
      </c>
      <c r="G713" s="88">
        <f t="shared" si="108"/>
        <v>30341.3</v>
      </c>
    </row>
    <row r="714" spans="1:7" s="31" customFormat="1" x14ac:dyDescent="0.2">
      <c r="A714" s="70" t="s">
        <v>63</v>
      </c>
      <c r="B714" s="22" t="s">
        <v>593</v>
      </c>
      <c r="C714" s="22" t="s">
        <v>90</v>
      </c>
      <c r="D714" s="22"/>
      <c r="E714" s="22"/>
      <c r="F714" s="39">
        <f t="shared" si="108"/>
        <v>30341.3</v>
      </c>
      <c r="G714" s="88">
        <f t="shared" si="108"/>
        <v>30341.3</v>
      </c>
    </row>
    <row r="715" spans="1:7" s="31" customFormat="1" ht="24" x14ac:dyDescent="0.2">
      <c r="A715" s="79" t="s">
        <v>311</v>
      </c>
      <c r="B715" s="32" t="s">
        <v>593</v>
      </c>
      <c r="C715" s="22" t="s">
        <v>90</v>
      </c>
      <c r="D715" s="22" t="s">
        <v>76</v>
      </c>
      <c r="E715" s="32"/>
      <c r="F715" s="78">
        <f t="shared" si="108"/>
        <v>30341.3</v>
      </c>
      <c r="G715" s="230">
        <f t="shared" si="108"/>
        <v>30341.3</v>
      </c>
    </row>
    <row r="716" spans="1:7" s="31" customFormat="1" ht="24" x14ac:dyDescent="0.2">
      <c r="A716" s="73" t="s">
        <v>104</v>
      </c>
      <c r="B716" s="29" t="s">
        <v>593</v>
      </c>
      <c r="C716" s="29" t="s">
        <v>90</v>
      </c>
      <c r="D716" s="29" t="s">
        <v>76</v>
      </c>
      <c r="E716" s="29" t="s">
        <v>410</v>
      </c>
      <c r="F716" s="38">
        <f t="shared" si="108"/>
        <v>30341.3</v>
      </c>
      <c r="G716" s="89">
        <f t="shared" si="108"/>
        <v>30341.3</v>
      </c>
    </row>
    <row r="717" spans="1:7" s="31" customFormat="1" x14ac:dyDescent="0.2">
      <c r="A717" s="73" t="s">
        <v>521</v>
      </c>
      <c r="B717" s="29" t="s">
        <v>593</v>
      </c>
      <c r="C717" s="29" t="s">
        <v>90</v>
      </c>
      <c r="D717" s="29" t="s">
        <v>76</v>
      </c>
      <c r="E717" s="29" t="s">
        <v>522</v>
      </c>
      <c r="F717" s="128">
        <f>25545.1+4796.2</f>
        <v>30341.3</v>
      </c>
      <c r="G717" s="142">
        <f>25545.1+4796.2</f>
        <v>30341.3</v>
      </c>
    </row>
    <row r="718" spans="1:7" s="31" customFormat="1" ht="24" x14ac:dyDescent="0.2">
      <c r="A718" s="70" t="s">
        <v>67</v>
      </c>
      <c r="B718" s="22" t="s">
        <v>68</v>
      </c>
      <c r="C718" s="22"/>
      <c r="D718" s="22"/>
      <c r="E718" s="22"/>
      <c r="F718" s="39">
        <f>F719</f>
        <v>3855</v>
      </c>
      <c r="G718" s="39">
        <f>G719</f>
        <v>3855</v>
      </c>
    </row>
    <row r="719" spans="1:7" s="31" customFormat="1" ht="36" x14ac:dyDescent="0.2">
      <c r="A719" s="70" t="s">
        <v>314</v>
      </c>
      <c r="B719" s="22" t="s">
        <v>68</v>
      </c>
      <c r="C719" s="22"/>
      <c r="D719" s="22"/>
      <c r="E719" s="22"/>
      <c r="F719" s="39">
        <f>F720+F725</f>
        <v>3855</v>
      </c>
      <c r="G719" s="39">
        <f>G720+G725</f>
        <v>3855</v>
      </c>
    </row>
    <row r="720" spans="1:7" s="31" customFormat="1" x14ac:dyDescent="0.2">
      <c r="A720" s="70" t="s">
        <v>400</v>
      </c>
      <c r="B720" s="22" t="s">
        <v>69</v>
      </c>
      <c r="C720" s="22"/>
      <c r="D720" s="22"/>
      <c r="E720" s="22"/>
      <c r="F720" s="39">
        <f t="shared" ref="F720:G723" si="109">F721</f>
        <v>3770</v>
      </c>
      <c r="G720" s="39">
        <f t="shared" si="109"/>
        <v>3770</v>
      </c>
    </row>
    <row r="721" spans="1:7" s="31" customFormat="1" x14ac:dyDescent="0.2">
      <c r="A721" s="72" t="s">
        <v>190</v>
      </c>
      <c r="B721" s="22" t="s">
        <v>69</v>
      </c>
      <c r="C721" s="22" t="s">
        <v>90</v>
      </c>
      <c r="D721" s="22"/>
      <c r="E721" s="22"/>
      <c r="F721" s="39">
        <f t="shared" si="109"/>
        <v>3770</v>
      </c>
      <c r="G721" s="39">
        <f t="shared" si="109"/>
        <v>3770</v>
      </c>
    </row>
    <row r="722" spans="1:7" s="31" customFormat="1" ht="24" x14ac:dyDescent="0.2">
      <c r="A722" s="71" t="s">
        <v>305</v>
      </c>
      <c r="B722" s="23" t="s">
        <v>69</v>
      </c>
      <c r="C722" s="22" t="s">
        <v>90</v>
      </c>
      <c r="D722" s="22" t="s">
        <v>435</v>
      </c>
      <c r="E722" s="23"/>
      <c r="F722" s="41">
        <f t="shared" si="109"/>
        <v>3770</v>
      </c>
      <c r="G722" s="41">
        <f t="shared" si="109"/>
        <v>3770</v>
      </c>
    </row>
    <row r="723" spans="1:7" s="31" customFormat="1" ht="36" x14ac:dyDescent="0.2">
      <c r="A723" s="73" t="s">
        <v>79</v>
      </c>
      <c r="B723" s="29" t="s">
        <v>69</v>
      </c>
      <c r="C723" s="29" t="s">
        <v>90</v>
      </c>
      <c r="D723" s="29" t="s">
        <v>435</v>
      </c>
      <c r="E723" s="29" t="s">
        <v>80</v>
      </c>
      <c r="F723" s="38">
        <f t="shared" si="109"/>
        <v>3770</v>
      </c>
      <c r="G723" s="38">
        <f t="shared" si="109"/>
        <v>3770</v>
      </c>
    </row>
    <row r="724" spans="1:7" s="31" customFormat="1" x14ac:dyDescent="0.2">
      <c r="A724" s="73" t="s">
        <v>81</v>
      </c>
      <c r="B724" s="29" t="s">
        <v>69</v>
      </c>
      <c r="C724" s="29" t="s">
        <v>90</v>
      </c>
      <c r="D724" s="29" t="s">
        <v>435</v>
      </c>
      <c r="E724" s="29" t="s">
        <v>82</v>
      </c>
      <c r="F724" s="128">
        <f>2830+20+850+10+60</f>
        <v>3770</v>
      </c>
      <c r="G724" s="128">
        <f>2830+20+850+10+60</f>
        <v>3770</v>
      </c>
    </row>
    <row r="725" spans="1:7" s="31" customFormat="1" x14ac:dyDescent="0.2">
      <c r="A725" s="70" t="s">
        <v>83</v>
      </c>
      <c r="B725" s="22" t="s">
        <v>70</v>
      </c>
      <c r="C725" s="22"/>
      <c r="D725" s="22"/>
      <c r="E725" s="22"/>
      <c r="F725" s="39">
        <f>F726</f>
        <v>85</v>
      </c>
      <c r="G725" s="39">
        <f>G726</f>
        <v>85</v>
      </c>
    </row>
    <row r="726" spans="1:7" s="31" customFormat="1" x14ac:dyDescent="0.2">
      <c r="A726" s="70" t="s">
        <v>400</v>
      </c>
      <c r="B726" s="22" t="s">
        <v>70</v>
      </c>
      <c r="C726" s="22" t="s">
        <v>90</v>
      </c>
      <c r="D726" s="22"/>
      <c r="E726" s="22"/>
      <c r="F726" s="39">
        <f>F727</f>
        <v>85</v>
      </c>
      <c r="G726" s="39">
        <f>G727</f>
        <v>85</v>
      </c>
    </row>
    <row r="727" spans="1:7" s="31" customFormat="1" x14ac:dyDescent="0.2">
      <c r="A727" s="72" t="s">
        <v>190</v>
      </c>
      <c r="B727" s="22" t="s">
        <v>70</v>
      </c>
      <c r="C727" s="22" t="s">
        <v>90</v>
      </c>
      <c r="D727" s="22" t="s">
        <v>435</v>
      </c>
      <c r="E727" s="22"/>
      <c r="F727" s="39">
        <f>F728+F730</f>
        <v>85</v>
      </c>
      <c r="G727" s="39">
        <f>G728+G730</f>
        <v>85</v>
      </c>
    </row>
    <row r="728" spans="1:7" s="31" customFormat="1" x14ac:dyDescent="0.2">
      <c r="A728" s="73" t="s">
        <v>303</v>
      </c>
      <c r="B728" s="29" t="s">
        <v>70</v>
      </c>
      <c r="C728" s="29" t="s">
        <v>90</v>
      </c>
      <c r="D728" s="29" t="s">
        <v>435</v>
      </c>
      <c r="E728" s="29" t="s">
        <v>84</v>
      </c>
      <c r="F728" s="38">
        <f>F729</f>
        <v>75</v>
      </c>
      <c r="G728" s="38">
        <f>G729</f>
        <v>75</v>
      </c>
    </row>
    <row r="729" spans="1:7" s="31" customFormat="1" ht="24" x14ac:dyDescent="0.2">
      <c r="A729" s="73" t="s">
        <v>85</v>
      </c>
      <c r="B729" s="29" t="s">
        <v>70</v>
      </c>
      <c r="C729" s="29" t="s">
        <v>90</v>
      </c>
      <c r="D729" s="29" t="s">
        <v>435</v>
      </c>
      <c r="E729" s="29" t="s">
        <v>86</v>
      </c>
      <c r="F729" s="128">
        <f>5+10+10+50</f>
        <v>75</v>
      </c>
      <c r="G729" s="128">
        <f>5+10+10+50</f>
        <v>75</v>
      </c>
    </row>
    <row r="730" spans="1:7" s="31" customFormat="1" x14ac:dyDescent="0.2">
      <c r="A730" s="73" t="s">
        <v>87</v>
      </c>
      <c r="B730" s="29" t="s">
        <v>70</v>
      </c>
      <c r="C730" s="29" t="s">
        <v>90</v>
      </c>
      <c r="D730" s="29" t="s">
        <v>435</v>
      </c>
      <c r="E730" s="29" t="s">
        <v>88</v>
      </c>
      <c r="F730" s="38">
        <f>F731</f>
        <v>10</v>
      </c>
      <c r="G730" s="38">
        <f>G731</f>
        <v>10</v>
      </c>
    </row>
    <row r="731" spans="1:7" s="31" customFormat="1" x14ac:dyDescent="0.2">
      <c r="A731" s="73" t="s">
        <v>519</v>
      </c>
      <c r="B731" s="29" t="s">
        <v>70</v>
      </c>
      <c r="C731" s="29" t="s">
        <v>90</v>
      </c>
      <c r="D731" s="29" t="s">
        <v>435</v>
      </c>
      <c r="E731" s="29" t="s">
        <v>89</v>
      </c>
      <c r="F731" s="128">
        <v>10</v>
      </c>
      <c r="G731" s="128">
        <v>10</v>
      </c>
    </row>
    <row r="732" spans="1:7" s="31" customFormat="1" ht="27" x14ac:dyDescent="0.2">
      <c r="A732" s="138" t="s">
        <v>587</v>
      </c>
      <c r="B732" s="139" t="s">
        <v>103</v>
      </c>
      <c r="C732" s="139"/>
      <c r="D732" s="139"/>
      <c r="E732" s="139"/>
      <c r="F732" s="201">
        <f>F733</f>
        <v>800</v>
      </c>
      <c r="G732" s="201">
        <f>G733</f>
        <v>800</v>
      </c>
    </row>
    <row r="733" spans="1:7" s="31" customFormat="1" ht="24" x14ac:dyDescent="0.2">
      <c r="A733" s="52" t="s">
        <v>506</v>
      </c>
      <c r="B733" s="22" t="s">
        <v>508</v>
      </c>
      <c r="C733" s="22"/>
      <c r="D733" s="22"/>
      <c r="E733" s="22"/>
      <c r="F733" s="39">
        <f t="shared" ref="F733:G737" si="110">F734</f>
        <v>800</v>
      </c>
      <c r="G733" s="39">
        <f t="shared" si="110"/>
        <v>800</v>
      </c>
    </row>
    <row r="734" spans="1:7" s="31" customFormat="1" ht="24" x14ac:dyDescent="0.2">
      <c r="A734" s="52" t="s">
        <v>507</v>
      </c>
      <c r="B734" s="22" t="s">
        <v>588</v>
      </c>
      <c r="C734" s="22"/>
      <c r="D734" s="22"/>
      <c r="E734" s="22"/>
      <c r="F734" s="39">
        <f t="shared" si="110"/>
        <v>800</v>
      </c>
      <c r="G734" s="39">
        <f t="shared" si="110"/>
        <v>800</v>
      </c>
    </row>
    <row r="735" spans="1:7" s="31" customFormat="1" x14ac:dyDescent="0.2">
      <c r="A735" s="66" t="s">
        <v>115</v>
      </c>
      <c r="B735" s="40" t="s">
        <v>588</v>
      </c>
      <c r="C735" s="22" t="s">
        <v>76</v>
      </c>
      <c r="D735" s="22"/>
      <c r="E735" s="23"/>
      <c r="F735" s="39">
        <f t="shared" si="110"/>
        <v>800</v>
      </c>
      <c r="G735" s="39">
        <f t="shared" si="110"/>
        <v>800</v>
      </c>
    </row>
    <row r="736" spans="1:7" s="31" customFormat="1" x14ac:dyDescent="0.2">
      <c r="A736" s="66" t="s">
        <v>430</v>
      </c>
      <c r="B736" s="40" t="s">
        <v>588</v>
      </c>
      <c r="C736" s="22" t="s">
        <v>76</v>
      </c>
      <c r="D736" s="22" t="s">
        <v>93</v>
      </c>
      <c r="E736" s="23"/>
      <c r="F736" s="39">
        <f t="shared" si="110"/>
        <v>800</v>
      </c>
      <c r="G736" s="39">
        <f t="shared" si="110"/>
        <v>800</v>
      </c>
    </row>
    <row r="737" spans="1:7" s="31" customFormat="1" ht="36" x14ac:dyDescent="0.2">
      <c r="A737" s="73" t="s">
        <v>79</v>
      </c>
      <c r="B737" s="29" t="s">
        <v>588</v>
      </c>
      <c r="C737" s="29" t="s">
        <v>76</v>
      </c>
      <c r="D737" s="29" t="s">
        <v>93</v>
      </c>
      <c r="E737" s="29" t="s">
        <v>80</v>
      </c>
      <c r="F737" s="38">
        <f t="shared" si="110"/>
        <v>800</v>
      </c>
      <c r="G737" s="38">
        <f t="shared" si="110"/>
        <v>800</v>
      </c>
    </row>
    <row r="738" spans="1:7" s="31" customFormat="1" x14ac:dyDescent="0.2">
      <c r="A738" s="73" t="s">
        <v>81</v>
      </c>
      <c r="B738" s="29" t="s">
        <v>588</v>
      </c>
      <c r="C738" s="29" t="s">
        <v>76</v>
      </c>
      <c r="D738" s="29" t="s">
        <v>93</v>
      </c>
      <c r="E738" s="29" t="s">
        <v>82</v>
      </c>
      <c r="F738" s="38">
        <v>800</v>
      </c>
      <c r="G738" s="38">
        <v>800</v>
      </c>
    </row>
    <row r="739" spans="1:7" s="31" customFormat="1" ht="40.5" x14ac:dyDescent="0.2">
      <c r="A739" s="138" t="s">
        <v>643</v>
      </c>
      <c r="B739" s="200" t="s">
        <v>500</v>
      </c>
      <c r="C739" s="139"/>
      <c r="D739" s="139"/>
      <c r="E739" s="139"/>
      <c r="F739" s="210">
        <f>F740</f>
        <v>8000</v>
      </c>
      <c r="G739" s="210">
        <f>G740</f>
        <v>8000</v>
      </c>
    </row>
    <row r="740" spans="1:7" s="31" customFormat="1" ht="24" x14ac:dyDescent="0.2">
      <c r="A740" s="70" t="s">
        <v>45</v>
      </c>
      <c r="B740" s="40" t="s">
        <v>626</v>
      </c>
      <c r="C740" s="29"/>
      <c r="D740" s="29"/>
      <c r="E740" s="29"/>
      <c r="F740" s="88">
        <f t="shared" ref="F740:G743" si="111">F741</f>
        <v>8000</v>
      </c>
      <c r="G740" s="88">
        <f t="shared" si="111"/>
        <v>8000</v>
      </c>
    </row>
    <row r="741" spans="1:7" s="31" customFormat="1" x14ac:dyDescent="0.2">
      <c r="A741" s="52" t="s">
        <v>377</v>
      </c>
      <c r="B741" s="40" t="s">
        <v>626</v>
      </c>
      <c r="C741" s="22" t="s">
        <v>435</v>
      </c>
      <c r="D741" s="22"/>
      <c r="E741" s="22"/>
      <c r="F741" s="88">
        <f t="shared" si="111"/>
        <v>8000</v>
      </c>
      <c r="G741" s="88">
        <f t="shared" si="111"/>
        <v>8000</v>
      </c>
    </row>
    <row r="742" spans="1:7" s="31" customFormat="1" x14ac:dyDescent="0.2">
      <c r="A742" s="52" t="s">
        <v>381</v>
      </c>
      <c r="B742" s="40" t="s">
        <v>626</v>
      </c>
      <c r="C742" s="22" t="s">
        <v>435</v>
      </c>
      <c r="D742" s="22" t="s">
        <v>488</v>
      </c>
      <c r="E742" s="22"/>
      <c r="F742" s="88">
        <f t="shared" si="111"/>
        <v>8000</v>
      </c>
      <c r="G742" s="88">
        <f t="shared" si="111"/>
        <v>8000</v>
      </c>
    </row>
    <row r="743" spans="1:7" s="31" customFormat="1" x14ac:dyDescent="0.2">
      <c r="A743" s="73" t="s">
        <v>303</v>
      </c>
      <c r="B743" s="37" t="s">
        <v>626</v>
      </c>
      <c r="C743" s="29" t="s">
        <v>435</v>
      </c>
      <c r="D743" s="29" t="s">
        <v>488</v>
      </c>
      <c r="E743" s="29" t="s">
        <v>84</v>
      </c>
      <c r="F743" s="89">
        <f t="shared" si="111"/>
        <v>8000</v>
      </c>
      <c r="G743" s="89">
        <f t="shared" si="111"/>
        <v>8000</v>
      </c>
    </row>
    <row r="744" spans="1:7" s="31" customFormat="1" ht="24" x14ac:dyDescent="0.2">
      <c r="A744" s="73" t="s">
        <v>85</v>
      </c>
      <c r="B744" s="37" t="s">
        <v>626</v>
      </c>
      <c r="C744" s="29" t="s">
        <v>435</v>
      </c>
      <c r="D744" s="29" t="s">
        <v>488</v>
      </c>
      <c r="E744" s="29" t="s">
        <v>86</v>
      </c>
      <c r="F744" s="89">
        <v>8000</v>
      </c>
      <c r="G744" s="89">
        <v>8000</v>
      </c>
    </row>
    <row r="745" spans="1:7" s="31" customFormat="1" x14ac:dyDescent="0.2">
      <c r="A745" s="81" t="s">
        <v>423</v>
      </c>
      <c r="B745" s="82"/>
      <c r="C745" s="82"/>
      <c r="D745" s="82"/>
      <c r="E745" s="82"/>
      <c r="F745" s="80">
        <f>F746+F751+F762+F767+F780+F793+F804+F817</f>
        <v>439489.2</v>
      </c>
      <c r="G745" s="80">
        <f>G746+G751+G762+G767+G780+G793+G804+G817</f>
        <v>443211.9</v>
      </c>
    </row>
    <row r="746" spans="1:7" s="31" customFormat="1" ht="13.5" x14ac:dyDescent="0.2">
      <c r="A746" s="211" t="s">
        <v>159</v>
      </c>
      <c r="B746" s="139" t="s">
        <v>222</v>
      </c>
      <c r="C746" s="139"/>
      <c r="D746" s="139"/>
      <c r="E746" s="139"/>
      <c r="F746" s="201">
        <f t="shared" ref="F746:G749" si="112">F747</f>
        <v>2000</v>
      </c>
      <c r="G746" s="201">
        <f t="shared" si="112"/>
        <v>2000</v>
      </c>
    </row>
    <row r="747" spans="1:7" s="31" customFormat="1" x14ac:dyDescent="0.2">
      <c r="A747" s="53" t="s">
        <v>30</v>
      </c>
      <c r="B747" s="22" t="s">
        <v>224</v>
      </c>
      <c r="C747" s="22"/>
      <c r="D747" s="22"/>
      <c r="E747" s="29"/>
      <c r="F747" s="39">
        <f t="shared" si="112"/>
        <v>2000</v>
      </c>
      <c r="G747" s="39">
        <f t="shared" si="112"/>
        <v>2000</v>
      </c>
    </row>
    <row r="748" spans="1:7" s="31" customFormat="1" x14ac:dyDescent="0.2">
      <c r="A748" s="52" t="s">
        <v>115</v>
      </c>
      <c r="B748" s="22" t="s">
        <v>226</v>
      </c>
      <c r="C748" s="22" t="s">
        <v>76</v>
      </c>
      <c r="D748" s="22"/>
      <c r="E748" s="22"/>
      <c r="F748" s="39">
        <f t="shared" si="112"/>
        <v>2000</v>
      </c>
      <c r="G748" s="39">
        <f t="shared" si="112"/>
        <v>2000</v>
      </c>
    </row>
    <row r="749" spans="1:7" s="31" customFormat="1" ht="36" x14ac:dyDescent="0.2">
      <c r="A749" s="54" t="s">
        <v>79</v>
      </c>
      <c r="B749" s="29" t="s">
        <v>226</v>
      </c>
      <c r="C749" s="29" t="s">
        <v>76</v>
      </c>
      <c r="D749" s="29" t="s">
        <v>496</v>
      </c>
      <c r="E749" s="29" t="s">
        <v>80</v>
      </c>
      <c r="F749" s="38">
        <f t="shared" si="112"/>
        <v>2000</v>
      </c>
      <c r="G749" s="38">
        <f t="shared" si="112"/>
        <v>2000</v>
      </c>
    </row>
    <row r="750" spans="1:7" s="31" customFormat="1" x14ac:dyDescent="0.2">
      <c r="A750" s="54" t="s">
        <v>81</v>
      </c>
      <c r="B750" s="29" t="s">
        <v>226</v>
      </c>
      <c r="C750" s="29" t="s">
        <v>76</v>
      </c>
      <c r="D750" s="29" t="s">
        <v>496</v>
      </c>
      <c r="E750" s="29" t="s">
        <v>82</v>
      </c>
      <c r="F750" s="38">
        <v>2000</v>
      </c>
      <c r="G750" s="38">
        <v>2000</v>
      </c>
    </row>
    <row r="751" spans="1:7" s="31" customFormat="1" ht="13.5" x14ac:dyDescent="0.2">
      <c r="A751" s="211" t="s">
        <v>418</v>
      </c>
      <c r="B751" s="195" t="s">
        <v>227</v>
      </c>
      <c r="C751" s="139"/>
      <c r="D751" s="139"/>
      <c r="E751" s="195"/>
      <c r="F751" s="201">
        <f>F752+F756</f>
        <v>24792</v>
      </c>
      <c r="G751" s="201">
        <f>G752+G756</f>
        <v>24792</v>
      </c>
    </row>
    <row r="752" spans="1:7" s="31" customFormat="1" x14ac:dyDescent="0.2">
      <c r="A752" s="53" t="s">
        <v>30</v>
      </c>
      <c r="B752" s="22" t="s">
        <v>138</v>
      </c>
      <c r="C752" s="22"/>
      <c r="D752" s="22"/>
      <c r="E752" s="29"/>
      <c r="F752" s="39">
        <f t="shared" ref="F752:G754" si="113">F753</f>
        <v>19762</v>
      </c>
      <c r="G752" s="39">
        <f t="shared" si="113"/>
        <v>19762</v>
      </c>
    </row>
    <row r="753" spans="1:7" s="31" customFormat="1" x14ac:dyDescent="0.2">
      <c r="A753" s="52" t="s">
        <v>115</v>
      </c>
      <c r="B753" s="22" t="s">
        <v>231</v>
      </c>
      <c r="C753" s="22" t="s">
        <v>76</v>
      </c>
      <c r="D753" s="23"/>
      <c r="E753" s="56"/>
      <c r="F753" s="41">
        <f t="shared" si="113"/>
        <v>19762</v>
      </c>
      <c r="G753" s="41">
        <f t="shared" si="113"/>
        <v>19762</v>
      </c>
    </row>
    <row r="754" spans="1:7" s="31" customFormat="1" ht="36" x14ac:dyDescent="0.2">
      <c r="A754" s="54" t="s">
        <v>79</v>
      </c>
      <c r="B754" s="29" t="s">
        <v>231</v>
      </c>
      <c r="C754" s="29" t="s">
        <v>76</v>
      </c>
      <c r="D754" s="29" t="s">
        <v>488</v>
      </c>
      <c r="E754" s="29" t="s">
        <v>80</v>
      </c>
      <c r="F754" s="38">
        <f t="shared" si="113"/>
        <v>19762</v>
      </c>
      <c r="G754" s="38">
        <f t="shared" si="113"/>
        <v>19762</v>
      </c>
    </row>
    <row r="755" spans="1:7" s="31" customFormat="1" x14ac:dyDescent="0.2">
      <c r="A755" s="54" t="s">
        <v>81</v>
      </c>
      <c r="B755" s="29" t="s">
        <v>231</v>
      </c>
      <c r="C755" s="29" t="s">
        <v>76</v>
      </c>
      <c r="D755" s="29" t="s">
        <v>488</v>
      </c>
      <c r="E755" s="29" t="s">
        <v>82</v>
      </c>
      <c r="F755" s="38">
        <v>19762</v>
      </c>
      <c r="G755" s="38">
        <v>19762</v>
      </c>
    </row>
    <row r="756" spans="1:7" s="31" customFormat="1" x14ac:dyDescent="0.2">
      <c r="A756" s="52" t="s">
        <v>143</v>
      </c>
      <c r="B756" s="22" t="s">
        <v>138</v>
      </c>
      <c r="C756" s="22"/>
      <c r="D756" s="22"/>
      <c r="E756" s="29"/>
      <c r="F756" s="39">
        <f>F757</f>
        <v>5030</v>
      </c>
      <c r="G756" s="39">
        <f>G757</f>
        <v>5030</v>
      </c>
    </row>
    <row r="757" spans="1:7" s="31" customFormat="1" x14ac:dyDescent="0.2">
      <c r="A757" s="52" t="s">
        <v>115</v>
      </c>
      <c r="B757" s="22" t="s">
        <v>232</v>
      </c>
      <c r="C757" s="22" t="s">
        <v>76</v>
      </c>
      <c r="D757" s="22"/>
      <c r="E757" s="29"/>
      <c r="F757" s="39">
        <f>F758+F760</f>
        <v>5030</v>
      </c>
      <c r="G757" s="39">
        <f>G758+G760</f>
        <v>5030</v>
      </c>
    </row>
    <row r="758" spans="1:7" s="31" customFormat="1" x14ac:dyDescent="0.2">
      <c r="A758" s="54" t="s">
        <v>303</v>
      </c>
      <c r="B758" s="29" t="s">
        <v>232</v>
      </c>
      <c r="C758" s="29" t="s">
        <v>76</v>
      </c>
      <c r="D758" s="29" t="s">
        <v>488</v>
      </c>
      <c r="E758" s="29" t="s">
        <v>84</v>
      </c>
      <c r="F758" s="38">
        <f>F759</f>
        <v>5005</v>
      </c>
      <c r="G758" s="38">
        <f>G759</f>
        <v>5005</v>
      </c>
    </row>
    <row r="759" spans="1:7" s="31" customFormat="1" ht="24" x14ac:dyDescent="0.2">
      <c r="A759" s="54" t="s">
        <v>85</v>
      </c>
      <c r="B759" s="29" t="s">
        <v>232</v>
      </c>
      <c r="C759" s="29" t="s">
        <v>76</v>
      </c>
      <c r="D759" s="29" t="s">
        <v>488</v>
      </c>
      <c r="E759" s="29" t="s">
        <v>86</v>
      </c>
      <c r="F759" s="38">
        <v>5005</v>
      </c>
      <c r="G759" s="38">
        <v>5005</v>
      </c>
    </row>
    <row r="760" spans="1:7" s="31" customFormat="1" x14ac:dyDescent="0.2">
      <c r="A760" s="54" t="s">
        <v>87</v>
      </c>
      <c r="B760" s="29" t="s">
        <v>232</v>
      </c>
      <c r="C760" s="29" t="s">
        <v>76</v>
      </c>
      <c r="D760" s="29" t="s">
        <v>488</v>
      </c>
      <c r="E760" s="29" t="s">
        <v>88</v>
      </c>
      <c r="F760" s="38">
        <f>F761</f>
        <v>25</v>
      </c>
      <c r="G760" s="38">
        <f>G761</f>
        <v>25</v>
      </c>
    </row>
    <row r="761" spans="1:7" s="31" customFormat="1" x14ac:dyDescent="0.2">
      <c r="A761" s="54" t="s">
        <v>519</v>
      </c>
      <c r="B761" s="29" t="s">
        <v>232</v>
      </c>
      <c r="C761" s="29" t="s">
        <v>76</v>
      </c>
      <c r="D761" s="29" t="s">
        <v>488</v>
      </c>
      <c r="E761" s="29" t="s">
        <v>89</v>
      </c>
      <c r="F761" s="38">
        <v>25</v>
      </c>
      <c r="G761" s="38">
        <v>25</v>
      </c>
    </row>
    <row r="762" spans="1:7" s="31" customFormat="1" ht="27" x14ac:dyDescent="0.2">
      <c r="A762" s="211" t="s">
        <v>419</v>
      </c>
      <c r="B762" s="139" t="s">
        <v>213</v>
      </c>
      <c r="C762" s="139"/>
      <c r="D762" s="139"/>
      <c r="E762" s="139"/>
      <c r="F762" s="201">
        <f t="shared" ref="F762:G765" si="114">F763</f>
        <v>1870</v>
      </c>
      <c r="G762" s="201">
        <f t="shared" si="114"/>
        <v>1870</v>
      </c>
    </row>
    <row r="763" spans="1:7" s="31" customFormat="1" ht="24" x14ac:dyDescent="0.2">
      <c r="A763" s="53" t="s">
        <v>305</v>
      </c>
      <c r="B763" s="22" t="s">
        <v>214</v>
      </c>
      <c r="C763" s="22"/>
      <c r="D763" s="22"/>
      <c r="E763" s="22"/>
      <c r="F763" s="39">
        <f t="shared" si="114"/>
        <v>1870</v>
      </c>
      <c r="G763" s="39">
        <f t="shared" si="114"/>
        <v>1870</v>
      </c>
    </row>
    <row r="764" spans="1:7" s="31" customFormat="1" x14ac:dyDescent="0.2">
      <c r="A764" s="52" t="s">
        <v>115</v>
      </c>
      <c r="B764" s="22" t="s">
        <v>215</v>
      </c>
      <c r="C764" s="22" t="s">
        <v>76</v>
      </c>
      <c r="D764" s="22"/>
      <c r="E764" s="22"/>
      <c r="F764" s="39">
        <f t="shared" si="114"/>
        <v>1870</v>
      </c>
      <c r="G764" s="39">
        <f t="shared" si="114"/>
        <v>1870</v>
      </c>
    </row>
    <row r="765" spans="1:7" s="31" customFormat="1" ht="36" x14ac:dyDescent="0.2">
      <c r="A765" s="54" t="s">
        <v>79</v>
      </c>
      <c r="B765" s="29" t="s">
        <v>215</v>
      </c>
      <c r="C765" s="29" t="s">
        <v>76</v>
      </c>
      <c r="D765" s="29" t="s">
        <v>78</v>
      </c>
      <c r="E765" s="29" t="s">
        <v>80</v>
      </c>
      <c r="F765" s="38">
        <f t="shared" si="114"/>
        <v>1870</v>
      </c>
      <c r="G765" s="38">
        <f t="shared" si="114"/>
        <v>1870</v>
      </c>
    </row>
    <row r="766" spans="1:7" s="31" customFormat="1" x14ac:dyDescent="0.2">
      <c r="A766" s="54" t="s">
        <v>81</v>
      </c>
      <c r="B766" s="29" t="s">
        <v>215</v>
      </c>
      <c r="C766" s="29" t="s">
        <v>76</v>
      </c>
      <c r="D766" s="29" t="s">
        <v>78</v>
      </c>
      <c r="E766" s="29" t="s">
        <v>82</v>
      </c>
      <c r="F766" s="38">
        <v>1870</v>
      </c>
      <c r="G766" s="38">
        <v>1870</v>
      </c>
    </row>
    <row r="767" spans="1:7" s="31" customFormat="1" ht="27" x14ac:dyDescent="0.2">
      <c r="A767" s="213" t="s">
        <v>421</v>
      </c>
      <c r="B767" s="139" t="s">
        <v>234</v>
      </c>
      <c r="C767" s="212"/>
      <c r="D767" s="212"/>
      <c r="E767" s="212"/>
      <c r="F767" s="201">
        <f>F768+F773</f>
        <v>15176</v>
      </c>
      <c r="G767" s="201">
        <f>G768+G773</f>
        <v>15176</v>
      </c>
    </row>
    <row r="768" spans="1:7" s="31" customFormat="1" ht="24" x14ac:dyDescent="0.2">
      <c r="A768" s="53" t="s">
        <v>422</v>
      </c>
      <c r="B768" s="22" t="s">
        <v>235</v>
      </c>
      <c r="C768" s="22"/>
      <c r="D768" s="22"/>
      <c r="E768" s="22"/>
      <c r="F768" s="39">
        <f t="shared" ref="F768:G771" si="115">F769</f>
        <v>13120</v>
      </c>
      <c r="G768" s="39">
        <f t="shared" si="115"/>
        <v>13120</v>
      </c>
    </row>
    <row r="769" spans="1:7" s="31" customFormat="1" x14ac:dyDescent="0.2">
      <c r="A769" s="52" t="s">
        <v>115</v>
      </c>
      <c r="B769" s="22" t="s">
        <v>236</v>
      </c>
      <c r="C769" s="22" t="s">
        <v>76</v>
      </c>
      <c r="D769" s="22"/>
      <c r="E769" s="22"/>
      <c r="F769" s="39">
        <f t="shared" si="115"/>
        <v>13120</v>
      </c>
      <c r="G769" s="39">
        <f t="shared" si="115"/>
        <v>13120</v>
      </c>
    </row>
    <row r="770" spans="1:7" s="31" customFormat="1" ht="24" x14ac:dyDescent="0.2">
      <c r="A770" s="52" t="s">
        <v>317</v>
      </c>
      <c r="B770" s="22" t="s">
        <v>236</v>
      </c>
      <c r="C770" s="22" t="s">
        <v>76</v>
      </c>
      <c r="D770" s="22" t="s">
        <v>304</v>
      </c>
      <c r="E770" s="22"/>
      <c r="F770" s="39">
        <f t="shared" si="115"/>
        <v>13120</v>
      </c>
      <c r="G770" s="39">
        <f t="shared" si="115"/>
        <v>13120</v>
      </c>
    </row>
    <row r="771" spans="1:7" s="31" customFormat="1" ht="36" x14ac:dyDescent="0.2">
      <c r="A771" s="54" t="s">
        <v>79</v>
      </c>
      <c r="B771" s="29" t="s">
        <v>236</v>
      </c>
      <c r="C771" s="29" t="s">
        <v>76</v>
      </c>
      <c r="D771" s="29" t="s">
        <v>304</v>
      </c>
      <c r="E771" s="29" t="s">
        <v>80</v>
      </c>
      <c r="F771" s="38">
        <f t="shared" si="115"/>
        <v>13120</v>
      </c>
      <c r="G771" s="38">
        <f t="shared" si="115"/>
        <v>13120</v>
      </c>
    </row>
    <row r="772" spans="1:7" s="31" customFormat="1" x14ac:dyDescent="0.2">
      <c r="A772" s="54" t="s">
        <v>81</v>
      </c>
      <c r="B772" s="29" t="s">
        <v>236</v>
      </c>
      <c r="C772" s="29" t="s">
        <v>76</v>
      </c>
      <c r="D772" s="29" t="s">
        <v>304</v>
      </c>
      <c r="E772" s="29" t="s">
        <v>82</v>
      </c>
      <c r="F772" s="38">
        <v>13120</v>
      </c>
      <c r="G772" s="38">
        <v>13120</v>
      </c>
    </row>
    <row r="773" spans="1:7" s="31" customFormat="1" ht="24" x14ac:dyDescent="0.2">
      <c r="A773" s="52" t="s">
        <v>38</v>
      </c>
      <c r="B773" s="22" t="s">
        <v>235</v>
      </c>
      <c r="C773" s="22"/>
      <c r="D773" s="22"/>
      <c r="E773" s="22"/>
      <c r="F773" s="39">
        <f>F774</f>
        <v>2056</v>
      </c>
      <c r="G773" s="39">
        <f>G774</f>
        <v>2056</v>
      </c>
    </row>
    <row r="774" spans="1:7" s="31" customFormat="1" x14ac:dyDescent="0.2">
      <c r="A774" s="52" t="s">
        <v>115</v>
      </c>
      <c r="B774" s="22" t="s">
        <v>237</v>
      </c>
      <c r="C774" s="22" t="s">
        <v>76</v>
      </c>
      <c r="D774" s="22"/>
      <c r="E774" s="22"/>
      <c r="F774" s="39">
        <f>F775</f>
        <v>2056</v>
      </c>
      <c r="G774" s="39">
        <f>G775</f>
        <v>2056</v>
      </c>
    </row>
    <row r="775" spans="1:7" s="31" customFormat="1" ht="24" x14ac:dyDescent="0.2">
      <c r="A775" s="52" t="s">
        <v>317</v>
      </c>
      <c r="B775" s="22" t="s">
        <v>237</v>
      </c>
      <c r="C775" s="22" t="s">
        <v>76</v>
      </c>
      <c r="D775" s="22" t="s">
        <v>304</v>
      </c>
      <c r="E775" s="22"/>
      <c r="F775" s="39">
        <f>F776+F778</f>
        <v>2056</v>
      </c>
      <c r="G775" s="39">
        <f>G776+G778</f>
        <v>2056</v>
      </c>
    </row>
    <row r="776" spans="1:7" s="31" customFormat="1" x14ac:dyDescent="0.2">
      <c r="A776" s="54" t="s">
        <v>303</v>
      </c>
      <c r="B776" s="29" t="s">
        <v>237</v>
      </c>
      <c r="C776" s="29" t="s">
        <v>76</v>
      </c>
      <c r="D776" s="29" t="s">
        <v>304</v>
      </c>
      <c r="E776" s="29" t="s">
        <v>84</v>
      </c>
      <c r="F776" s="38">
        <f>F777</f>
        <v>2018</v>
      </c>
      <c r="G776" s="38">
        <f>G777</f>
        <v>2018</v>
      </c>
    </row>
    <row r="777" spans="1:7" s="31" customFormat="1" ht="24" x14ac:dyDescent="0.2">
      <c r="A777" s="54" t="s">
        <v>85</v>
      </c>
      <c r="B777" s="29" t="s">
        <v>237</v>
      </c>
      <c r="C777" s="29" t="s">
        <v>76</v>
      </c>
      <c r="D777" s="29" t="s">
        <v>304</v>
      </c>
      <c r="E777" s="29" t="s">
        <v>86</v>
      </c>
      <c r="F777" s="38">
        <v>2018</v>
      </c>
      <c r="G777" s="38">
        <v>2018</v>
      </c>
    </row>
    <row r="778" spans="1:7" s="31" customFormat="1" x14ac:dyDescent="0.2">
      <c r="A778" s="54" t="s">
        <v>87</v>
      </c>
      <c r="B778" s="29" t="s">
        <v>237</v>
      </c>
      <c r="C778" s="29" t="s">
        <v>76</v>
      </c>
      <c r="D778" s="29" t="s">
        <v>304</v>
      </c>
      <c r="E778" s="29" t="s">
        <v>88</v>
      </c>
      <c r="F778" s="38">
        <f>F779</f>
        <v>38</v>
      </c>
      <c r="G778" s="38">
        <f>G779</f>
        <v>38</v>
      </c>
    </row>
    <row r="779" spans="1:7" s="31" customFormat="1" x14ac:dyDescent="0.2">
      <c r="A779" s="54" t="s">
        <v>519</v>
      </c>
      <c r="B779" s="29" t="s">
        <v>237</v>
      </c>
      <c r="C779" s="29" t="s">
        <v>76</v>
      </c>
      <c r="D779" s="29" t="s">
        <v>304</v>
      </c>
      <c r="E779" s="29" t="s">
        <v>89</v>
      </c>
      <c r="F779" s="38">
        <v>38</v>
      </c>
      <c r="G779" s="38">
        <v>38</v>
      </c>
    </row>
    <row r="780" spans="1:7" s="31" customFormat="1" ht="27" x14ac:dyDescent="0.2">
      <c r="A780" s="213" t="s">
        <v>100</v>
      </c>
      <c r="B780" s="139" t="s">
        <v>216</v>
      </c>
      <c r="C780" s="212"/>
      <c r="D780" s="212"/>
      <c r="E780" s="212"/>
      <c r="F780" s="201">
        <f>F781+F786</f>
        <v>16579.599999999999</v>
      </c>
      <c r="G780" s="201">
        <f>G781+G786</f>
        <v>16579.599999999999</v>
      </c>
    </row>
    <row r="781" spans="1:7" s="31" customFormat="1" ht="24" x14ac:dyDescent="0.2">
      <c r="A781" s="53" t="s">
        <v>101</v>
      </c>
      <c r="B781" s="22" t="s">
        <v>217</v>
      </c>
      <c r="C781" s="22"/>
      <c r="D781" s="22"/>
      <c r="E781" s="22"/>
      <c r="F781" s="39">
        <f t="shared" ref="F781:G784" si="116">F782</f>
        <v>13720</v>
      </c>
      <c r="G781" s="39">
        <f t="shared" si="116"/>
        <v>13720</v>
      </c>
    </row>
    <row r="782" spans="1:7" s="31" customFormat="1" x14ac:dyDescent="0.2">
      <c r="A782" s="52" t="s">
        <v>115</v>
      </c>
      <c r="B782" s="22" t="s">
        <v>217</v>
      </c>
      <c r="C782" s="22" t="s">
        <v>76</v>
      </c>
      <c r="D782" s="22"/>
      <c r="E782" s="22"/>
      <c r="F782" s="39">
        <f t="shared" si="116"/>
        <v>13720</v>
      </c>
      <c r="G782" s="39">
        <f t="shared" si="116"/>
        <v>13720</v>
      </c>
    </row>
    <row r="783" spans="1:7" s="31" customFormat="1" ht="24" x14ac:dyDescent="0.2">
      <c r="A783" s="52" t="s">
        <v>317</v>
      </c>
      <c r="B783" s="22" t="s">
        <v>218</v>
      </c>
      <c r="C783" s="22" t="s">
        <v>76</v>
      </c>
      <c r="D783" s="22" t="s">
        <v>304</v>
      </c>
      <c r="E783" s="22"/>
      <c r="F783" s="39">
        <f t="shared" si="116"/>
        <v>13720</v>
      </c>
      <c r="G783" s="39">
        <f t="shared" si="116"/>
        <v>13720</v>
      </c>
    </row>
    <row r="784" spans="1:7" s="31" customFormat="1" ht="36" x14ac:dyDescent="0.2">
      <c r="A784" s="54" t="s">
        <v>79</v>
      </c>
      <c r="B784" s="29" t="s">
        <v>218</v>
      </c>
      <c r="C784" s="29" t="s">
        <v>76</v>
      </c>
      <c r="D784" s="29" t="s">
        <v>304</v>
      </c>
      <c r="E784" s="29" t="s">
        <v>80</v>
      </c>
      <c r="F784" s="38">
        <f t="shared" si="116"/>
        <v>13720</v>
      </c>
      <c r="G784" s="38">
        <f t="shared" si="116"/>
        <v>13720</v>
      </c>
    </row>
    <row r="785" spans="1:7" s="31" customFormat="1" x14ac:dyDescent="0.2">
      <c r="A785" s="54" t="s">
        <v>81</v>
      </c>
      <c r="B785" s="29" t="s">
        <v>218</v>
      </c>
      <c r="C785" s="29" t="s">
        <v>76</v>
      </c>
      <c r="D785" s="29" t="s">
        <v>304</v>
      </c>
      <c r="E785" s="29" t="s">
        <v>82</v>
      </c>
      <c r="F785" s="38">
        <v>13720</v>
      </c>
      <c r="G785" s="38">
        <v>13720</v>
      </c>
    </row>
    <row r="786" spans="1:7" s="31" customFormat="1" x14ac:dyDescent="0.2">
      <c r="A786" s="52" t="s">
        <v>102</v>
      </c>
      <c r="B786" s="22" t="s">
        <v>217</v>
      </c>
      <c r="C786" s="22"/>
      <c r="D786" s="22"/>
      <c r="E786" s="22"/>
      <c r="F786" s="39">
        <f>F787</f>
        <v>2859.6</v>
      </c>
      <c r="G786" s="39">
        <f>G787</f>
        <v>2859.6</v>
      </c>
    </row>
    <row r="787" spans="1:7" s="31" customFormat="1" x14ac:dyDescent="0.2">
      <c r="A787" s="52" t="s">
        <v>115</v>
      </c>
      <c r="B787" s="22" t="s">
        <v>219</v>
      </c>
      <c r="C787" s="22" t="s">
        <v>76</v>
      </c>
      <c r="D787" s="22"/>
      <c r="E787" s="22"/>
      <c r="F787" s="39">
        <f>F788</f>
        <v>2859.6</v>
      </c>
      <c r="G787" s="39">
        <f>G788</f>
        <v>2859.6</v>
      </c>
    </row>
    <row r="788" spans="1:7" s="31" customFormat="1" ht="24" x14ac:dyDescent="0.2">
      <c r="A788" s="52" t="s">
        <v>317</v>
      </c>
      <c r="B788" s="22" t="s">
        <v>219</v>
      </c>
      <c r="C788" s="22" t="s">
        <v>76</v>
      </c>
      <c r="D788" s="22" t="s">
        <v>304</v>
      </c>
      <c r="E788" s="22"/>
      <c r="F788" s="39">
        <f>F789+F791</f>
        <v>2859.6</v>
      </c>
      <c r="G788" s="39">
        <f>G789+G791</f>
        <v>2859.6</v>
      </c>
    </row>
    <row r="789" spans="1:7" s="31" customFormat="1" x14ac:dyDescent="0.2">
      <c r="A789" s="54" t="s">
        <v>303</v>
      </c>
      <c r="B789" s="29" t="s">
        <v>219</v>
      </c>
      <c r="C789" s="29" t="s">
        <v>76</v>
      </c>
      <c r="D789" s="29" t="s">
        <v>304</v>
      </c>
      <c r="E789" s="29" t="s">
        <v>84</v>
      </c>
      <c r="F789" s="38">
        <f>F790</f>
        <v>2854.6</v>
      </c>
      <c r="G789" s="38">
        <f>G790</f>
        <v>2854.6</v>
      </c>
    </row>
    <row r="790" spans="1:7" s="31" customFormat="1" ht="24" x14ac:dyDescent="0.2">
      <c r="A790" s="54" t="s">
        <v>85</v>
      </c>
      <c r="B790" s="29" t="s">
        <v>219</v>
      </c>
      <c r="C790" s="29" t="s">
        <v>76</v>
      </c>
      <c r="D790" s="29" t="s">
        <v>304</v>
      </c>
      <c r="E790" s="29" t="s">
        <v>86</v>
      </c>
      <c r="F790" s="38">
        <v>2854.6</v>
      </c>
      <c r="G790" s="38">
        <v>2854.6</v>
      </c>
    </row>
    <row r="791" spans="1:7" s="31" customFormat="1" x14ac:dyDescent="0.2">
      <c r="A791" s="54" t="s">
        <v>87</v>
      </c>
      <c r="B791" s="29" t="s">
        <v>219</v>
      </c>
      <c r="C791" s="29" t="s">
        <v>76</v>
      </c>
      <c r="D791" s="29" t="s">
        <v>304</v>
      </c>
      <c r="E791" s="29" t="s">
        <v>88</v>
      </c>
      <c r="F791" s="38">
        <f>F792</f>
        <v>5</v>
      </c>
      <c r="G791" s="38">
        <f>G792</f>
        <v>5</v>
      </c>
    </row>
    <row r="792" spans="1:7" s="31" customFormat="1" x14ac:dyDescent="0.2">
      <c r="A792" s="54" t="s">
        <v>519</v>
      </c>
      <c r="B792" s="29" t="s">
        <v>219</v>
      </c>
      <c r="C792" s="29" t="s">
        <v>76</v>
      </c>
      <c r="D792" s="29" t="s">
        <v>304</v>
      </c>
      <c r="E792" s="29" t="s">
        <v>89</v>
      </c>
      <c r="F792" s="38">
        <v>5</v>
      </c>
      <c r="G792" s="38">
        <v>5</v>
      </c>
    </row>
    <row r="793" spans="1:7" s="31" customFormat="1" ht="13.5" x14ac:dyDescent="0.2">
      <c r="A793" s="213" t="s">
        <v>420</v>
      </c>
      <c r="B793" s="139" t="s">
        <v>216</v>
      </c>
      <c r="C793" s="139"/>
      <c r="D793" s="139"/>
      <c r="E793" s="212"/>
      <c r="F793" s="201">
        <f>F794+F798</f>
        <v>133416</v>
      </c>
      <c r="G793" s="201">
        <f>G794+G798</f>
        <v>133416</v>
      </c>
    </row>
    <row r="794" spans="1:7" s="31" customFormat="1" ht="24" x14ac:dyDescent="0.2">
      <c r="A794" s="53" t="s">
        <v>305</v>
      </c>
      <c r="B794" s="22" t="s">
        <v>217</v>
      </c>
      <c r="C794" s="22"/>
      <c r="D794" s="22"/>
      <c r="E794" s="22"/>
      <c r="F794" s="39">
        <f t="shared" ref="F794:G796" si="117">F795</f>
        <v>109840</v>
      </c>
      <c r="G794" s="39">
        <f t="shared" si="117"/>
        <v>109840</v>
      </c>
    </row>
    <row r="795" spans="1:7" s="31" customFormat="1" x14ac:dyDescent="0.2">
      <c r="A795" s="52" t="s">
        <v>115</v>
      </c>
      <c r="B795" s="22" t="s">
        <v>218</v>
      </c>
      <c r="C795" s="22" t="s">
        <v>76</v>
      </c>
      <c r="D795" s="22"/>
      <c r="E795" s="22"/>
      <c r="F795" s="39">
        <f t="shared" si="117"/>
        <v>109840</v>
      </c>
      <c r="G795" s="39">
        <f t="shared" si="117"/>
        <v>109840</v>
      </c>
    </row>
    <row r="796" spans="1:7" s="31" customFormat="1" ht="36" x14ac:dyDescent="0.2">
      <c r="A796" s="54" t="s">
        <v>79</v>
      </c>
      <c r="B796" s="29" t="s">
        <v>218</v>
      </c>
      <c r="C796" s="29" t="s">
        <v>76</v>
      </c>
      <c r="D796" s="29" t="s">
        <v>78</v>
      </c>
      <c r="E796" s="29" t="s">
        <v>80</v>
      </c>
      <c r="F796" s="38">
        <f t="shared" si="117"/>
        <v>109840</v>
      </c>
      <c r="G796" s="38">
        <f t="shared" si="117"/>
        <v>109840</v>
      </c>
    </row>
    <row r="797" spans="1:7" s="31" customFormat="1" x14ac:dyDescent="0.2">
      <c r="A797" s="54" t="s">
        <v>81</v>
      </c>
      <c r="B797" s="29" t="s">
        <v>218</v>
      </c>
      <c r="C797" s="29" t="s">
        <v>76</v>
      </c>
      <c r="D797" s="29" t="s">
        <v>78</v>
      </c>
      <c r="E797" s="29" t="s">
        <v>82</v>
      </c>
      <c r="F797" s="38">
        <v>109840</v>
      </c>
      <c r="G797" s="38">
        <v>109840</v>
      </c>
    </row>
    <row r="798" spans="1:7" s="31" customFormat="1" x14ac:dyDescent="0.2">
      <c r="A798" s="52" t="s">
        <v>83</v>
      </c>
      <c r="B798" s="22" t="s">
        <v>217</v>
      </c>
      <c r="C798" s="22"/>
      <c r="D798" s="22"/>
      <c r="E798" s="22"/>
      <c r="F798" s="39">
        <f>F799</f>
        <v>23576</v>
      </c>
      <c r="G798" s="39">
        <f>G799</f>
        <v>23576</v>
      </c>
    </row>
    <row r="799" spans="1:7" s="31" customFormat="1" x14ac:dyDescent="0.2">
      <c r="A799" s="52" t="s">
        <v>115</v>
      </c>
      <c r="B799" s="22" t="s">
        <v>219</v>
      </c>
      <c r="C799" s="22" t="s">
        <v>76</v>
      </c>
      <c r="D799" s="22"/>
      <c r="E799" s="22"/>
      <c r="F799" s="39">
        <f>F800+F802</f>
        <v>23576</v>
      </c>
      <c r="G799" s="39">
        <f>G800+G802</f>
        <v>23576</v>
      </c>
    </row>
    <row r="800" spans="1:7" s="31" customFormat="1" x14ac:dyDescent="0.2">
      <c r="A800" s="54" t="s">
        <v>303</v>
      </c>
      <c r="B800" s="29" t="s">
        <v>219</v>
      </c>
      <c r="C800" s="29" t="s">
        <v>76</v>
      </c>
      <c r="D800" s="29" t="s">
        <v>78</v>
      </c>
      <c r="E800" s="29" t="s">
        <v>84</v>
      </c>
      <c r="F800" s="38">
        <f>F801</f>
        <v>22745</v>
      </c>
      <c r="G800" s="38">
        <f>G801</f>
        <v>22745</v>
      </c>
    </row>
    <row r="801" spans="1:7" s="31" customFormat="1" ht="24" x14ac:dyDescent="0.2">
      <c r="A801" s="54" t="s">
        <v>85</v>
      </c>
      <c r="B801" s="29" t="s">
        <v>219</v>
      </c>
      <c r="C801" s="29" t="s">
        <v>76</v>
      </c>
      <c r="D801" s="29" t="s">
        <v>78</v>
      </c>
      <c r="E801" s="29" t="s">
        <v>86</v>
      </c>
      <c r="F801" s="38">
        <v>22745</v>
      </c>
      <c r="G801" s="38">
        <v>22745</v>
      </c>
    </row>
    <row r="802" spans="1:7" s="31" customFormat="1" x14ac:dyDescent="0.2">
      <c r="A802" s="54" t="s">
        <v>87</v>
      </c>
      <c r="B802" s="29" t="s">
        <v>219</v>
      </c>
      <c r="C802" s="29" t="s">
        <v>76</v>
      </c>
      <c r="D802" s="29" t="s">
        <v>78</v>
      </c>
      <c r="E802" s="29" t="s">
        <v>88</v>
      </c>
      <c r="F802" s="38">
        <f>F803</f>
        <v>831</v>
      </c>
      <c r="G802" s="38">
        <f>G803</f>
        <v>831</v>
      </c>
    </row>
    <row r="803" spans="1:7" s="31" customFormat="1" x14ac:dyDescent="0.2">
      <c r="A803" s="54" t="s">
        <v>519</v>
      </c>
      <c r="B803" s="29" t="s">
        <v>219</v>
      </c>
      <c r="C803" s="29" t="s">
        <v>76</v>
      </c>
      <c r="D803" s="29" t="s">
        <v>78</v>
      </c>
      <c r="E803" s="29" t="s">
        <v>89</v>
      </c>
      <c r="F803" s="38">
        <v>831</v>
      </c>
      <c r="G803" s="38">
        <v>831</v>
      </c>
    </row>
    <row r="804" spans="1:7" s="31" customFormat="1" ht="13.5" x14ac:dyDescent="0.2">
      <c r="A804" s="213" t="s">
        <v>420</v>
      </c>
      <c r="B804" s="139" t="s">
        <v>216</v>
      </c>
      <c r="C804" s="139"/>
      <c r="D804" s="139"/>
      <c r="E804" s="139"/>
      <c r="F804" s="201">
        <f>F805+F810</f>
        <v>6630</v>
      </c>
      <c r="G804" s="201">
        <f>G805+G810</f>
        <v>6630</v>
      </c>
    </row>
    <row r="805" spans="1:7" s="31" customFormat="1" ht="24" x14ac:dyDescent="0.2">
      <c r="A805" s="53" t="s">
        <v>305</v>
      </c>
      <c r="B805" s="22" t="s">
        <v>217</v>
      </c>
      <c r="C805" s="22"/>
      <c r="D805" s="22"/>
      <c r="E805" s="22"/>
      <c r="F805" s="39">
        <f t="shared" ref="F805:G808" si="118">F806</f>
        <v>5670</v>
      </c>
      <c r="G805" s="39">
        <f t="shared" si="118"/>
        <v>5670</v>
      </c>
    </row>
    <row r="806" spans="1:7" s="31" customFormat="1" x14ac:dyDescent="0.2">
      <c r="A806" s="52" t="s">
        <v>377</v>
      </c>
      <c r="B806" s="22" t="s">
        <v>218</v>
      </c>
      <c r="C806" s="22" t="s">
        <v>435</v>
      </c>
      <c r="D806" s="22"/>
      <c r="E806" s="22"/>
      <c r="F806" s="39">
        <f t="shared" si="118"/>
        <v>5670</v>
      </c>
      <c r="G806" s="39">
        <f t="shared" si="118"/>
        <v>5670</v>
      </c>
    </row>
    <row r="807" spans="1:7" s="31" customFormat="1" x14ac:dyDescent="0.2">
      <c r="A807" s="55" t="s">
        <v>382</v>
      </c>
      <c r="B807" s="22" t="s">
        <v>218</v>
      </c>
      <c r="C807" s="22" t="s">
        <v>435</v>
      </c>
      <c r="D807" s="22" t="s">
        <v>435</v>
      </c>
      <c r="E807" s="22"/>
      <c r="F807" s="39">
        <f t="shared" si="118"/>
        <v>5670</v>
      </c>
      <c r="G807" s="39">
        <f t="shared" si="118"/>
        <v>5670</v>
      </c>
    </row>
    <row r="808" spans="1:7" s="31" customFormat="1" ht="36" x14ac:dyDescent="0.2">
      <c r="A808" s="54" t="s">
        <v>79</v>
      </c>
      <c r="B808" s="29" t="s">
        <v>218</v>
      </c>
      <c r="C808" s="29" t="s">
        <v>435</v>
      </c>
      <c r="D808" s="29" t="s">
        <v>435</v>
      </c>
      <c r="E808" s="29" t="s">
        <v>80</v>
      </c>
      <c r="F808" s="38">
        <f t="shared" si="118"/>
        <v>5670</v>
      </c>
      <c r="G808" s="38">
        <f t="shared" si="118"/>
        <v>5670</v>
      </c>
    </row>
    <row r="809" spans="1:7" s="31" customFormat="1" x14ac:dyDescent="0.2">
      <c r="A809" s="54" t="s">
        <v>81</v>
      </c>
      <c r="B809" s="29" t="s">
        <v>218</v>
      </c>
      <c r="C809" s="29" t="s">
        <v>435</v>
      </c>
      <c r="D809" s="29" t="s">
        <v>435</v>
      </c>
      <c r="E809" s="29" t="s">
        <v>82</v>
      </c>
      <c r="F809" s="38">
        <v>5670</v>
      </c>
      <c r="G809" s="38">
        <v>5670</v>
      </c>
    </row>
    <row r="810" spans="1:7" s="31" customFormat="1" x14ac:dyDescent="0.2">
      <c r="A810" s="52" t="s">
        <v>83</v>
      </c>
      <c r="B810" s="22" t="s">
        <v>217</v>
      </c>
      <c r="C810" s="22"/>
      <c r="D810" s="22"/>
      <c r="E810" s="22"/>
      <c r="F810" s="39">
        <f>F811</f>
        <v>960</v>
      </c>
      <c r="G810" s="39">
        <f>G811</f>
        <v>960</v>
      </c>
    </row>
    <row r="811" spans="1:7" s="31" customFormat="1" x14ac:dyDescent="0.2">
      <c r="A811" s="52" t="s">
        <v>377</v>
      </c>
      <c r="B811" s="22" t="s">
        <v>219</v>
      </c>
      <c r="C811" s="22" t="s">
        <v>435</v>
      </c>
      <c r="D811" s="22"/>
      <c r="E811" s="22"/>
      <c r="F811" s="39">
        <f>F812</f>
        <v>960</v>
      </c>
      <c r="G811" s="39">
        <f>G812</f>
        <v>960</v>
      </c>
    </row>
    <row r="812" spans="1:7" s="31" customFormat="1" x14ac:dyDescent="0.2">
      <c r="A812" s="55" t="s">
        <v>382</v>
      </c>
      <c r="B812" s="29" t="s">
        <v>219</v>
      </c>
      <c r="C812" s="22" t="s">
        <v>435</v>
      </c>
      <c r="D812" s="22" t="s">
        <v>435</v>
      </c>
      <c r="E812" s="22"/>
      <c r="F812" s="39">
        <f>F813+F815</f>
        <v>960</v>
      </c>
      <c r="G812" s="39">
        <f>G813+G815</f>
        <v>960</v>
      </c>
    </row>
    <row r="813" spans="1:7" s="31" customFormat="1" x14ac:dyDescent="0.2">
      <c r="A813" s="54" t="s">
        <v>303</v>
      </c>
      <c r="B813" s="29" t="s">
        <v>219</v>
      </c>
      <c r="C813" s="29" t="s">
        <v>435</v>
      </c>
      <c r="D813" s="29" t="s">
        <v>435</v>
      </c>
      <c r="E813" s="29" t="s">
        <v>84</v>
      </c>
      <c r="F813" s="38">
        <f>F814</f>
        <v>810</v>
      </c>
      <c r="G813" s="38">
        <f>G814</f>
        <v>810</v>
      </c>
    </row>
    <row r="814" spans="1:7" s="31" customFormat="1" ht="24" x14ac:dyDescent="0.2">
      <c r="A814" s="54" t="s">
        <v>85</v>
      </c>
      <c r="B814" s="29" t="s">
        <v>219</v>
      </c>
      <c r="C814" s="29" t="s">
        <v>435</v>
      </c>
      <c r="D814" s="29" t="s">
        <v>435</v>
      </c>
      <c r="E814" s="29" t="s">
        <v>86</v>
      </c>
      <c r="F814" s="38">
        <v>810</v>
      </c>
      <c r="G814" s="38">
        <v>810</v>
      </c>
    </row>
    <row r="815" spans="1:7" s="31" customFormat="1" x14ac:dyDescent="0.2">
      <c r="A815" s="54" t="s">
        <v>87</v>
      </c>
      <c r="B815" s="29" t="s">
        <v>219</v>
      </c>
      <c r="C815" s="29" t="s">
        <v>435</v>
      </c>
      <c r="D815" s="29" t="s">
        <v>435</v>
      </c>
      <c r="E815" s="29" t="s">
        <v>88</v>
      </c>
      <c r="F815" s="38">
        <f>F816</f>
        <v>150</v>
      </c>
      <c r="G815" s="38">
        <f>G816</f>
        <v>150</v>
      </c>
    </row>
    <row r="816" spans="1:7" s="31" customFormat="1" x14ac:dyDescent="0.2">
      <c r="A816" s="54" t="s">
        <v>519</v>
      </c>
      <c r="B816" s="29" t="s">
        <v>219</v>
      </c>
      <c r="C816" s="29" t="s">
        <v>435</v>
      </c>
      <c r="D816" s="29" t="s">
        <v>435</v>
      </c>
      <c r="E816" s="29" t="s">
        <v>89</v>
      </c>
      <c r="F816" s="38">
        <v>150</v>
      </c>
      <c r="G816" s="38">
        <v>150</v>
      </c>
    </row>
    <row r="817" spans="1:7" s="31" customFormat="1" x14ac:dyDescent="0.2">
      <c r="A817" s="68" t="s">
        <v>306</v>
      </c>
      <c r="B817" s="59"/>
      <c r="C817" s="59"/>
      <c r="D817" s="59"/>
      <c r="E817" s="59"/>
      <c r="F817" s="83">
        <f>F818+F823+F832+F837+F846+F851+F856+F865+F870+F875+F880+F885+F891+F900+F905+F910+F915+F921+F926+F931+F936+F942+F948</f>
        <v>239025.6</v>
      </c>
      <c r="G817" s="83">
        <f>G818+G823+G832+G837+G846+G851+G856+G865+G870+G875+G880+G885+G891+G900+G905+G910+G915+G921+G926+G931+G936+G942+G948</f>
        <v>242748.3</v>
      </c>
    </row>
    <row r="818" spans="1:7" s="31" customFormat="1" ht="13.5" x14ac:dyDescent="0.2">
      <c r="A818" s="211" t="s">
        <v>91</v>
      </c>
      <c r="B818" s="139" t="s">
        <v>217</v>
      </c>
      <c r="C818" s="139"/>
      <c r="D818" s="139"/>
      <c r="E818" s="139"/>
      <c r="F818" s="201">
        <f t="shared" ref="F818:G821" si="119">F819</f>
        <v>3000</v>
      </c>
      <c r="G818" s="201">
        <f t="shared" si="119"/>
        <v>3000</v>
      </c>
    </row>
    <row r="819" spans="1:7" s="31" customFormat="1" x14ac:dyDescent="0.2">
      <c r="A819" s="52" t="s">
        <v>115</v>
      </c>
      <c r="B819" s="22" t="s">
        <v>323</v>
      </c>
      <c r="C819" s="22" t="s">
        <v>76</v>
      </c>
      <c r="D819" s="22"/>
      <c r="E819" s="22"/>
      <c r="F819" s="39">
        <f t="shared" si="119"/>
        <v>3000</v>
      </c>
      <c r="G819" s="39">
        <f t="shared" si="119"/>
        <v>3000</v>
      </c>
    </row>
    <row r="820" spans="1:7" s="31" customFormat="1" x14ac:dyDescent="0.2">
      <c r="A820" s="52" t="s">
        <v>319</v>
      </c>
      <c r="B820" s="22" t="s">
        <v>323</v>
      </c>
      <c r="C820" s="22" t="s">
        <v>76</v>
      </c>
      <c r="D820" s="22" t="s">
        <v>90</v>
      </c>
      <c r="E820" s="29"/>
      <c r="F820" s="39">
        <f t="shared" si="119"/>
        <v>3000</v>
      </c>
      <c r="G820" s="39">
        <f t="shared" si="119"/>
        <v>3000</v>
      </c>
    </row>
    <row r="821" spans="1:7" s="31" customFormat="1" x14ac:dyDescent="0.2">
      <c r="A821" s="54" t="s">
        <v>87</v>
      </c>
      <c r="B821" s="29" t="s">
        <v>323</v>
      </c>
      <c r="C821" s="29" t="s">
        <v>76</v>
      </c>
      <c r="D821" s="29" t="s">
        <v>90</v>
      </c>
      <c r="E821" s="29" t="s">
        <v>88</v>
      </c>
      <c r="F821" s="38">
        <f t="shared" si="119"/>
        <v>3000</v>
      </c>
      <c r="G821" s="38">
        <f t="shared" si="119"/>
        <v>3000</v>
      </c>
    </row>
    <row r="822" spans="1:7" s="31" customFormat="1" x14ac:dyDescent="0.2">
      <c r="A822" s="54" t="s">
        <v>92</v>
      </c>
      <c r="B822" s="29" t="s">
        <v>323</v>
      </c>
      <c r="C822" s="29" t="s">
        <v>76</v>
      </c>
      <c r="D822" s="29" t="s">
        <v>90</v>
      </c>
      <c r="E822" s="29" t="s">
        <v>440</v>
      </c>
      <c r="F822" s="38">
        <v>3000</v>
      </c>
      <c r="G822" s="38">
        <v>3000</v>
      </c>
    </row>
    <row r="823" spans="1:7" s="31" customFormat="1" ht="27" x14ac:dyDescent="0.2">
      <c r="A823" s="211" t="s">
        <v>50</v>
      </c>
      <c r="B823" s="139" t="s">
        <v>217</v>
      </c>
      <c r="C823" s="139"/>
      <c r="D823" s="139"/>
      <c r="E823" s="139"/>
      <c r="F823" s="201">
        <f>F824</f>
        <v>42202</v>
      </c>
      <c r="G823" s="201">
        <f>G824</f>
        <v>42202</v>
      </c>
    </row>
    <row r="824" spans="1:7" s="31" customFormat="1" x14ac:dyDescent="0.2">
      <c r="A824" s="52" t="s">
        <v>115</v>
      </c>
      <c r="B824" s="22" t="s">
        <v>324</v>
      </c>
      <c r="C824" s="34" t="s">
        <v>76</v>
      </c>
      <c r="D824" s="34"/>
      <c r="E824" s="34"/>
      <c r="F824" s="84">
        <f>F825</f>
        <v>42202</v>
      </c>
      <c r="G824" s="84">
        <f>G825</f>
        <v>42202</v>
      </c>
    </row>
    <row r="825" spans="1:7" s="31" customFormat="1" x14ac:dyDescent="0.2">
      <c r="A825" s="52" t="s">
        <v>430</v>
      </c>
      <c r="B825" s="22" t="s">
        <v>324</v>
      </c>
      <c r="C825" s="34" t="s">
        <v>76</v>
      </c>
      <c r="D825" s="34" t="s">
        <v>93</v>
      </c>
      <c r="E825" s="34"/>
      <c r="F825" s="84">
        <f>F826+F828+F830</f>
        <v>42202</v>
      </c>
      <c r="G825" s="84">
        <f>G826+G828+G830</f>
        <v>42202</v>
      </c>
    </row>
    <row r="826" spans="1:7" s="31" customFormat="1" ht="36" x14ac:dyDescent="0.2">
      <c r="A826" s="54" t="s">
        <v>79</v>
      </c>
      <c r="B826" s="29" t="s">
        <v>324</v>
      </c>
      <c r="C826" s="29" t="s">
        <v>76</v>
      </c>
      <c r="D826" s="29" t="s">
        <v>93</v>
      </c>
      <c r="E826" s="29" t="s">
        <v>80</v>
      </c>
      <c r="F826" s="38">
        <f>F827</f>
        <v>34260</v>
      </c>
      <c r="G826" s="38">
        <f>G827</f>
        <v>34260</v>
      </c>
    </row>
    <row r="827" spans="1:7" s="31" customFormat="1" x14ac:dyDescent="0.2">
      <c r="A827" s="54" t="s">
        <v>491</v>
      </c>
      <c r="B827" s="29" t="s">
        <v>324</v>
      </c>
      <c r="C827" s="29" t="s">
        <v>76</v>
      </c>
      <c r="D827" s="29" t="s">
        <v>93</v>
      </c>
      <c r="E827" s="29" t="s">
        <v>492</v>
      </c>
      <c r="F827" s="38">
        <v>34260</v>
      </c>
      <c r="G827" s="38">
        <v>34260</v>
      </c>
    </row>
    <row r="828" spans="1:7" s="31" customFormat="1" x14ac:dyDescent="0.2">
      <c r="A828" s="54" t="s">
        <v>303</v>
      </c>
      <c r="B828" s="29" t="s">
        <v>324</v>
      </c>
      <c r="C828" s="29" t="s">
        <v>76</v>
      </c>
      <c r="D828" s="29" t="s">
        <v>93</v>
      </c>
      <c r="E828" s="29" t="s">
        <v>84</v>
      </c>
      <c r="F828" s="38">
        <f>F829</f>
        <v>7692</v>
      </c>
      <c r="G828" s="38">
        <f>G829</f>
        <v>7692</v>
      </c>
    </row>
    <row r="829" spans="1:7" s="31" customFormat="1" ht="24" x14ac:dyDescent="0.2">
      <c r="A829" s="54" t="s">
        <v>85</v>
      </c>
      <c r="B829" s="29" t="s">
        <v>324</v>
      </c>
      <c r="C829" s="29" t="s">
        <v>76</v>
      </c>
      <c r="D829" s="29" t="s">
        <v>93</v>
      </c>
      <c r="E829" s="29" t="s">
        <v>86</v>
      </c>
      <c r="F829" s="38">
        <v>7692</v>
      </c>
      <c r="G829" s="38">
        <v>7692</v>
      </c>
    </row>
    <row r="830" spans="1:7" s="31" customFormat="1" x14ac:dyDescent="0.2">
      <c r="A830" s="54" t="s">
        <v>87</v>
      </c>
      <c r="B830" s="29" t="s">
        <v>324</v>
      </c>
      <c r="C830" s="29" t="s">
        <v>76</v>
      </c>
      <c r="D830" s="29" t="s">
        <v>93</v>
      </c>
      <c r="E830" s="29" t="s">
        <v>88</v>
      </c>
      <c r="F830" s="38">
        <f>F831</f>
        <v>250</v>
      </c>
      <c r="G830" s="38">
        <f>G831</f>
        <v>250</v>
      </c>
    </row>
    <row r="831" spans="1:7" s="31" customFormat="1" x14ac:dyDescent="0.2">
      <c r="A831" s="54" t="s">
        <v>519</v>
      </c>
      <c r="B831" s="29" t="s">
        <v>324</v>
      </c>
      <c r="C831" s="29" t="s">
        <v>76</v>
      </c>
      <c r="D831" s="29" t="s">
        <v>93</v>
      </c>
      <c r="E831" s="29" t="s">
        <v>89</v>
      </c>
      <c r="F831" s="38">
        <v>250</v>
      </c>
      <c r="G831" s="38">
        <v>250</v>
      </c>
    </row>
    <row r="832" spans="1:7" s="31" customFormat="1" ht="27" x14ac:dyDescent="0.2">
      <c r="A832" s="138" t="s">
        <v>129</v>
      </c>
      <c r="B832" s="139" t="s">
        <v>217</v>
      </c>
      <c r="C832" s="139"/>
      <c r="D832" s="139"/>
      <c r="E832" s="139"/>
      <c r="F832" s="201">
        <f t="shared" ref="F832:G835" si="120">F833</f>
        <v>2880</v>
      </c>
      <c r="G832" s="201">
        <f t="shared" si="120"/>
        <v>2880</v>
      </c>
    </row>
    <row r="833" spans="1:7" s="31" customFormat="1" x14ac:dyDescent="0.2">
      <c r="A833" s="52" t="s">
        <v>115</v>
      </c>
      <c r="B833" s="22" t="s">
        <v>329</v>
      </c>
      <c r="C833" s="34" t="s">
        <v>76</v>
      </c>
      <c r="D833" s="34"/>
      <c r="E833" s="22"/>
      <c r="F833" s="39">
        <f t="shared" si="120"/>
        <v>2880</v>
      </c>
      <c r="G833" s="39">
        <f t="shared" si="120"/>
        <v>2880</v>
      </c>
    </row>
    <row r="834" spans="1:7" s="31" customFormat="1" x14ac:dyDescent="0.2">
      <c r="A834" s="52" t="s">
        <v>430</v>
      </c>
      <c r="B834" s="22" t="s">
        <v>329</v>
      </c>
      <c r="C834" s="34" t="s">
        <v>76</v>
      </c>
      <c r="D834" s="34" t="s">
        <v>93</v>
      </c>
      <c r="E834" s="22"/>
      <c r="F834" s="39">
        <f t="shared" si="120"/>
        <v>2880</v>
      </c>
      <c r="G834" s="39">
        <f t="shared" si="120"/>
        <v>2880</v>
      </c>
    </row>
    <row r="835" spans="1:7" s="31" customFormat="1" ht="24" x14ac:dyDescent="0.2">
      <c r="A835" s="73" t="s">
        <v>104</v>
      </c>
      <c r="B835" s="29" t="s">
        <v>329</v>
      </c>
      <c r="C835" s="29" t="s">
        <v>76</v>
      </c>
      <c r="D835" s="29" t="s">
        <v>93</v>
      </c>
      <c r="E835" s="29" t="s">
        <v>410</v>
      </c>
      <c r="F835" s="38">
        <f t="shared" si="120"/>
        <v>2880</v>
      </c>
      <c r="G835" s="38">
        <f t="shared" si="120"/>
        <v>2880</v>
      </c>
    </row>
    <row r="836" spans="1:7" s="31" customFormat="1" x14ac:dyDescent="0.2">
      <c r="A836" s="73" t="s">
        <v>105</v>
      </c>
      <c r="B836" s="29" t="s">
        <v>329</v>
      </c>
      <c r="C836" s="29" t="s">
        <v>76</v>
      </c>
      <c r="D836" s="29" t="s">
        <v>93</v>
      </c>
      <c r="E836" s="29" t="s">
        <v>428</v>
      </c>
      <c r="F836" s="38">
        <v>2880</v>
      </c>
      <c r="G836" s="38">
        <v>2880</v>
      </c>
    </row>
    <row r="837" spans="1:7" s="31" customFormat="1" ht="13.5" x14ac:dyDescent="0.2">
      <c r="A837" s="211" t="s">
        <v>801</v>
      </c>
      <c r="B837" s="139" t="s">
        <v>217</v>
      </c>
      <c r="C837" s="139"/>
      <c r="D837" s="139"/>
      <c r="E837" s="139"/>
      <c r="F837" s="201">
        <f>F838</f>
        <v>8715</v>
      </c>
      <c r="G837" s="201">
        <f>G838</f>
        <v>8715</v>
      </c>
    </row>
    <row r="838" spans="1:7" s="31" customFormat="1" x14ac:dyDescent="0.2">
      <c r="A838" s="52" t="s">
        <v>115</v>
      </c>
      <c r="B838" s="22" t="s">
        <v>330</v>
      </c>
      <c r="C838" s="34" t="s">
        <v>76</v>
      </c>
      <c r="D838" s="34"/>
      <c r="E838" s="34"/>
      <c r="F838" s="84">
        <f>F839</f>
        <v>8715</v>
      </c>
      <c r="G838" s="84">
        <f>G839</f>
        <v>8715</v>
      </c>
    </row>
    <row r="839" spans="1:7" s="31" customFormat="1" x14ac:dyDescent="0.2">
      <c r="A839" s="52" t="s">
        <v>430</v>
      </c>
      <c r="B839" s="22" t="s">
        <v>330</v>
      </c>
      <c r="C839" s="34" t="s">
        <v>76</v>
      </c>
      <c r="D839" s="34" t="s">
        <v>93</v>
      </c>
      <c r="E839" s="34"/>
      <c r="F839" s="84">
        <f>F840+F842+F844</f>
        <v>8715</v>
      </c>
      <c r="G839" s="84">
        <f>G840+G842+G844</f>
        <v>8715</v>
      </c>
    </row>
    <row r="840" spans="1:7" s="31" customFormat="1" ht="36" x14ac:dyDescent="0.2">
      <c r="A840" s="54" t="s">
        <v>79</v>
      </c>
      <c r="B840" s="29" t="s">
        <v>330</v>
      </c>
      <c r="C840" s="29" t="s">
        <v>76</v>
      </c>
      <c r="D840" s="29" t="s">
        <v>93</v>
      </c>
      <c r="E840" s="29" t="s">
        <v>80</v>
      </c>
      <c r="F840" s="38">
        <f>F841</f>
        <v>8365</v>
      </c>
      <c r="G840" s="38">
        <f>G841</f>
        <v>8365</v>
      </c>
    </row>
    <row r="841" spans="1:7" s="31" customFormat="1" x14ac:dyDescent="0.2">
      <c r="A841" s="54" t="s">
        <v>491</v>
      </c>
      <c r="B841" s="29" t="s">
        <v>330</v>
      </c>
      <c r="C841" s="29" t="s">
        <v>76</v>
      </c>
      <c r="D841" s="29" t="s">
        <v>93</v>
      </c>
      <c r="E841" s="29" t="s">
        <v>492</v>
      </c>
      <c r="F841" s="38">
        <v>8365</v>
      </c>
      <c r="G841" s="38">
        <v>8365</v>
      </c>
    </row>
    <row r="842" spans="1:7" s="31" customFormat="1" x14ac:dyDescent="0.2">
      <c r="A842" s="54" t="s">
        <v>303</v>
      </c>
      <c r="B842" s="29" t="s">
        <v>330</v>
      </c>
      <c r="C842" s="29" t="s">
        <v>76</v>
      </c>
      <c r="D842" s="29" t="s">
        <v>93</v>
      </c>
      <c r="E842" s="29" t="s">
        <v>84</v>
      </c>
      <c r="F842" s="89">
        <f>F843</f>
        <v>335</v>
      </c>
      <c r="G842" s="89">
        <f>G843</f>
        <v>335</v>
      </c>
    </row>
    <row r="843" spans="1:7" s="31" customFormat="1" ht="24" x14ac:dyDescent="0.2">
      <c r="A843" s="54" t="s">
        <v>85</v>
      </c>
      <c r="B843" s="29" t="s">
        <v>330</v>
      </c>
      <c r="C843" s="29" t="s">
        <v>76</v>
      </c>
      <c r="D843" s="29" t="s">
        <v>93</v>
      </c>
      <c r="E843" s="29" t="s">
        <v>86</v>
      </c>
      <c r="F843" s="89">
        <v>335</v>
      </c>
      <c r="G843" s="89">
        <v>335</v>
      </c>
    </row>
    <row r="844" spans="1:7" s="31" customFormat="1" x14ac:dyDescent="0.2">
      <c r="A844" s="54" t="s">
        <v>87</v>
      </c>
      <c r="B844" s="29" t="s">
        <v>330</v>
      </c>
      <c r="C844" s="29" t="s">
        <v>76</v>
      </c>
      <c r="D844" s="29" t="s">
        <v>93</v>
      </c>
      <c r="E844" s="29" t="s">
        <v>88</v>
      </c>
      <c r="F844" s="89">
        <f>F845</f>
        <v>15</v>
      </c>
      <c r="G844" s="89">
        <f>G845</f>
        <v>15</v>
      </c>
    </row>
    <row r="845" spans="1:7" s="31" customFormat="1" x14ac:dyDescent="0.2">
      <c r="A845" s="54" t="s">
        <v>519</v>
      </c>
      <c r="B845" s="29" t="s">
        <v>330</v>
      </c>
      <c r="C845" s="29" t="s">
        <v>76</v>
      </c>
      <c r="D845" s="29" t="s">
        <v>93</v>
      </c>
      <c r="E845" s="29" t="s">
        <v>89</v>
      </c>
      <c r="F845" s="89">
        <v>15</v>
      </c>
      <c r="G845" s="89">
        <v>15</v>
      </c>
    </row>
    <row r="846" spans="1:7" s="31" customFormat="1" ht="13.5" x14ac:dyDescent="0.2">
      <c r="A846" s="138" t="s">
        <v>132</v>
      </c>
      <c r="B846" s="139" t="s">
        <v>217</v>
      </c>
      <c r="C846" s="139"/>
      <c r="D846" s="139"/>
      <c r="E846" s="139"/>
      <c r="F846" s="201">
        <f t="shared" ref="F846:G849" si="121">F847</f>
        <v>1000</v>
      </c>
      <c r="G846" s="201">
        <f t="shared" si="121"/>
        <v>1000</v>
      </c>
    </row>
    <row r="847" spans="1:7" s="31" customFormat="1" x14ac:dyDescent="0.2">
      <c r="A847" s="52" t="s">
        <v>115</v>
      </c>
      <c r="B847" s="22" t="s">
        <v>133</v>
      </c>
      <c r="C847" s="22" t="s">
        <v>76</v>
      </c>
      <c r="D847" s="23"/>
      <c r="E847" s="22"/>
      <c r="F847" s="39">
        <f t="shared" si="121"/>
        <v>1000</v>
      </c>
      <c r="G847" s="39">
        <f t="shared" si="121"/>
        <v>1000</v>
      </c>
    </row>
    <row r="848" spans="1:7" s="31" customFormat="1" x14ac:dyDescent="0.2">
      <c r="A848" s="52" t="s">
        <v>430</v>
      </c>
      <c r="B848" s="22" t="s">
        <v>133</v>
      </c>
      <c r="C848" s="22" t="s">
        <v>76</v>
      </c>
      <c r="D848" s="22" t="s">
        <v>93</v>
      </c>
      <c r="E848" s="22"/>
      <c r="F848" s="39">
        <f t="shared" si="121"/>
        <v>1000</v>
      </c>
      <c r="G848" s="39">
        <f t="shared" si="121"/>
        <v>1000</v>
      </c>
    </row>
    <row r="849" spans="1:7" s="31" customFormat="1" x14ac:dyDescent="0.2">
      <c r="A849" s="54" t="s">
        <v>87</v>
      </c>
      <c r="B849" s="29" t="s">
        <v>133</v>
      </c>
      <c r="C849" s="29" t="s">
        <v>76</v>
      </c>
      <c r="D849" s="29" t="s">
        <v>93</v>
      </c>
      <c r="E849" s="29" t="s">
        <v>88</v>
      </c>
      <c r="F849" s="38">
        <f t="shared" si="121"/>
        <v>1000</v>
      </c>
      <c r="G849" s="38">
        <f t="shared" si="121"/>
        <v>1000</v>
      </c>
    </row>
    <row r="850" spans="1:7" s="31" customFormat="1" x14ac:dyDescent="0.2">
      <c r="A850" s="54" t="s">
        <v>156</v>
      </c>
      <c r="B850" s="29" t="s">
        <v>133</v>
      </c>
      <c r="C850" s="29" t="s">
        <v>76</v>
      </c>
      <c r="D850" s="29" t="s">
        <v>93</v>
      </c>
      <c r="E850" s="29" t="s">
        <v>89</v>
      </c>
      <c r="F850" s="38">
        <v>1000</v>
      </c>
      <c r="G850" s="38">
        <v>1000</v>
      </c>
    </row>
    <row r="851" spans="1:7" s="31" customFormat="1" ht="27" x14ac:dyDescent="0.2">
      <c r="A851" s="138" t="s">
        <v>364</v>
      </c>
      <c r="B851" s="139" t="s">
        <v>217</v>
      </c>
      <c r="C851" s="139"/>
      <c r="D851" s="139"/>
      <c r="E851" s="139"/>
      <c r="F851" s="201">
        <f t="shared" ref="F851:G854" si="122">F852</f>
        <v>1000</v>
      </c>
      <c r="G851" s="201">
        <f t="shared" si="122"/>
        <v>1000</v>
      </c>
    </row>
    <row r="852" spans="1:7" s="31" customFormat="1" ht="24" x14ac:dyDescent="0.2">
      <c r="A852" s="52" t="s">
        <v>322</v>
      </c>
      <c r="B852" s="22" t="s">
        <v>571</v>
      </c>
      <c r="C852" s="22" t="s">
        <v>488</v>
      </c>
      <c r="D852" s="22"/>
      <c r="E852" s="22"/>
      <c r="F852" s="39">
        <f t="shared" si="122"/>
        <v>1000</v>
      </c>
      <c r="G852" s="39">
        <f t="shared" si="122"/>
        <v>1000</v>
      </c>
    </row>
    <row r="853" spans="1:7" s="31" customFormat="1" ht="24" x14ac:dyDescent="0.2">
      <c r="A853" s="70" t="s">
        <v>128</v>
      </c>
      <c r="B853" s="22" t="s">
        <v>571</v>
      </c>
      <c r="C853" s="22" t="s">
        <v>488</v>
      </c>
      <c r="D853" s="22" t="s">
        <v>489</v>
      </c>
      <c r="E853" s="22"/>
      <c r="F853" s="39">
        <f t="shared" si="122"/>
        <v>1000</v>
      </c>
      <c r="G853" s="39">
        <f t="shared" si="122"/>
        <v>1000</v>
      </c>
    </row>
    <row r="854" spans="1:7" s="31" customFormat="1" x14ac:dyDescent="0.2">
      <c r="A854" s="73" t="s">
        <v>303</v>
      </c>
      <c r="B854" s="29" t="s">
        <v>571</v>
      </c>
      <c r="C854" s="29" t="s">
        <v>488</v>
      </c>
      <c r="D854" s="29" t="s">
        <v>489</v>
      </c>
      <c r="E854" s="29" t="s">
        <v>84</v>
      </c>
      <c r="F854" s="38">
        <f t="shared" si="122"/>
        <v>1000</v>
      </c>
      <c r="G854" s="38">
        <f t="shared" si="122"/>
        <v>1000</v>
      </c>
    </row>
    <row r="855" spans="1:7" s="31" customFormat="1" ht="24" x14ac:dyDescent="0.2">
      <c r="A855" s="73" t="s">
        <v>85</v>
      </c>
      <c r="B855" s="29" t="s">
        <v>571</v>
      </c>
      <c r="C855" s="29" t="s">
        <v>488</v>
      </c>
      <c r="D855" s="29" t="s">
        <v>489</v>
      </c>
      <c r="E855" s="29" t="s">
        <v>86</v>
      </c>
      <c r="F855" s="38">
        <v>1000</v>
      </c>
      <c r="G855" s="38">
        <v>1000</v>
      </c>
    </row>
    <row r="856" spans="1:7" s="31" customFormat="1" ht="13.5" x14ac:dyDescent="0.2">
      <c r="A856" s="211" t="s">
        <v>42</v>
      </c>
      <c r="B856" s="139" t="s">
        <v>217</v>
      </c>
      <c r="C856" s="139"/>
      <c r="D856" s="139"/>
      <c r="E856" s="139"/>
      <c r="F856" s="201">
        <f>F857</f>
        <v>4000</v>
      </c>
      <c r="G856" s="201">
        <f>G857</f>
        <v>4000</v>
      </c>
    </row>
    <row r="857" spans="1:7" s="31" customFormat="1" ht="24" x14ac:dyDescent="0.2">
      <c r="A857" s="52" t="s">
        <v>322</v>
      </c>
      <c r="B857" s="22" t="s">
        <v>572</v>
      </c>
      <c r="C857" s="22" t="s">
        <v>488</v>
      </c>
      <c r="D857" s="29"/>
      <c r="E857" s="29"/>
      <c r="F857" s="39">
        <f>F858</f>
        <v>4000</v>
      </c>
      <c r="G857" s="39">
        <f>G858</f>
        <v>4000</v>
      </c>
    </row>
    <row r="858" spans="1:7" s="31" customFormat="1" ht="24" x14ac:dyDescent="0.2">
      <c r="A858" s="52" t="s">
        <v>490</v>
      </c>
      <c r="B858" s="22" t="s">
        <v>572</v>
      </c>
      <c r="C858" s="22" t="s">
        <v>488</v>
      </c>
      <c r="D858" s="22" t="s">
        <v>489</v>
      </c>
      <c r="E858" s="22"/>
      <c r="F858" s="39">
        <f>F859+F861+F863</f>
        <v>4000</v>
      </c>
      <c r="G858" s="39">
        <f>G859+G861+G863</f>
        <v>4000</v>
      </c>
    </row>
    <row r="859" spans="1:7" s="31" customFormat="1" ht="36" x14ac:dyDescent="0.2">
      <c r="A859" s="54" t="s">
        <v>79</v>
      </c>
      <c r="B859" s="29" t="s">
        <v>572</v>
      </c>
      <c r="C859" s="29" t="s">
        <v>488</v>
      </c>
      <c r="D859" s="29" t="s">
        <v>489</v>
      </c>
      <c r="E859" s="29" t="s">
        <v>80</v>
      </c>
      <c r="F859" s="38">
        <f>F860</f>
        <v>3514</v>
      </c>
      <c r="G859" s="38">
        <f>G860</f>
        <v>3514</v>
      </c>
    </row>
    <row r="860" spans="1:7" ht="12.75" customHeight="1" x14ac:dyDescent="0.2">
      <c r="A860" s="54" t="s">
        <v>491</v>
      </c>
      <c r="B860" s="29" t="s">
        <v>572</v>
      </c>
      <c r="C860" s="29" t="s">
        <v>488</v>
      </c>
      <c r="D860" s="29" t="s">
        <v>489</v>
      </c>
      <c r="E860" s="29" t="s">
        <v>492</v>
      </c>
      <c r="F860" s="38">
        <v>3514</v>
      </c>
      <c r="G860" s="38">
        <v>3514</v>
      </c>
    </row>
    <row r="861" spans="1:7" x14ac:dyDescent="0.2">
      <c r="A861" s="54" t="s">
        <v>303</v>
      </c>
      <c r="B861" s="29" t="s">
        <v>572</v>
      </c>
      <c r="C861" s="29" t="s">
        <v>488</v>
      </c>
      <c r="D861" s="29" t="s">
        <v>489</v>
      </c>
      <c r="E861" s="29" t="s">
        <v>84</v>
      </c>
      <c r="F861" s="38">
        <f>F862</f>
        <v>475</v>
      </c>
      <c r="G861" s="38">
        <f>G862</f>
        <v>475</v>
      </c>
    </row>
    <row r="862" spans="1:7" ht="24" x14ac:dyDescent="0.2">
      <c r="A862" s="54" t="s">
        <v>85</v>
      </c>
      <c r="B862" s="29" t="s">
        <v>572</v>
      </c>
      <c r="C862" s="29" t="s">
        <v>488</v>
      </c>
      <c r="D862" s="29" t="s">
        <v>489</v>
      </c>
      <c r="E862" s="29" t="s">
        <v>86</v>
      </c>
      <c r="F862" s="38">
        <v>475</v>
      </c>
      <c r="G862" s="38">
        <v>475</v>
      </c>
    </row>
    <row r="863" spans="1:7" x14ac:dyDescent="0.2">
      <c r="A863" s="54" t="s">
        <v>87</v>
      </c>
      <c r="B863" s="29" t="s">
        <v>572</v>
      </c>
      <c r="C863" s="29" t="s">
        <v>488</v>
      </c>
      <c r="D863" s="29" t="s">
        <v>489</v>
      </c>
      <c r="E863" s="29" t="s">
        <v>88</v>
      </c>
      <c r="F863" s="38">
        <f>F864</f>
        <v>11</v>
      </c>
      <c r="G863" s="38">
        <f>G864</f>
        <v>11</v>
      </c>
    </row>
    <row r="864" spans="1:7" x14ac:dyDescent="0.2">
      <c r="A864" s="54" t="s">
        <v>156</v>
      </c>
      <c r="B864" s="29" t="s">
        <v>572</v>
      </c>
      <c r="C864" s="29" t="s">
        <v>488</v>
      </c>
      <c r="D864" s="29" t="s">
        <v>489</v>
      </c>
      <c r="E864" s="29" t="s">
        <v>89</v>
      </c>
      <c r="F864" s="38">
        <v>11</v>
      </c>
      <c r="G864" s="38">
        <v>11</v>
      </c>
    </row>
    <row r="865" spans="1:7" ht="27" x14ac:dyDescent="0.2">
      <c r="A865" s="138" t="s">
        <v>503</v>
      </c>
      <c r="B865" s="139" t="s">
        <v>217</v>
      </c>
      <c r="C865" s="139"/>
      <c r="D865" s="139"/>
      <c r="E865" s="139"/>
      <c r="F865" s="201">
        <f t="shared" ref="F865:G868" si="123">F866</f>
        <v>1000</v>
      </c>
      <c r="G865" s="201">
        <f t="shared" si="123"/>
        <v>1000</v>
      </c>
    </row>
    <row r="866" spans="1:7" ht="13.5" x14ac:dyDescent="0.2">
      <c r="A866" s="52" t="s">
        <v>365</v>
      </c>
      <c r="B866" s="22" t="s">
        <v>582</v>
      </c>
      <c r="C866" s="22" t="s">
        <v>78</v>
      </c>
      <c r="D866" s="48"/>
      <c r="E866" s="22"/>
      <c r="F866" s="39">
        <f t="shared" si="123"/>
        <v>1000</v>
      </c>
      <c r="G866" s="39">
        <f t="shared" si="123"/>
        <v>1000</v>
      </c>
    </row>
    <row r="867" spans="1:7" x14ac:dyDescent="0.2">
      <c r="A867" s="52" t="s">
        <v>407</v>
      </c>
      <c r="B867" s="22" t="s">
        <v>582</v>
      </c>
      <c r="C867" s="22" t="s">
        <v>78</v>
      </c>
      <c r="D867" s="22" t="s">
        <v>494</v>
      </c>
      <c r="E867" s="22"/>
      <c r="F867" s="39">
        <f t="shared" si="123"/>
        <v>1000</v>
      </c>
      <c r="G867" s="39">
        <f t="shared" si="123"/>
        <v>1000</v>
      </c>
    </row>
    <row r="868" spans="1:7" x14ac:dyDescent="0.2">
      <c r="A868" s="73" t="s">
        <v>303</v>
      </c>
      <c r="B868" s="29" t="s">
        <v>582</v>
      </c>
      <c r="C868" s="29" t="s">
        <v>78</v>
      </c>
      <c r="D868" s="29" t="s">
        <v>494</v>
      </c>
      <c r="E868" s="30">
        <v>200</v>
      </c>
      <c r="F868" s="38">
        <f t="shared" si="123"/>
        <v>1000</v>
      </c>
      <c r="G868" s="38">
        <f t="shared" si="123"/>
        <v>1000</v>
      </c>
    </row>
    <row r="869" spans="1:7" ht="24" x14ac:dyDescent="0.2">
      <c r="A869" s="73" t="s">
        <v>85</v>
      </c>
      <c r="B869" s="29" t="s">
        <v>582</v>
      </c>
      <c r="C869" s="29" t="s">
        <v>78</v>
      </c>
      <c r="D869" s="29" t="s">
        <v>494</v>
      </c>
      <c r="E869" s="29" t="s">
        <v>86</v>
      </c>
      <c r="F869" s="38">
        <v>1000</v>
      </c>
      <c r="G869" s="38">
        <v>1000</v>
      </c>
    </row>
    <row r="870" spans="1:7" ht="27" x14ac:dyDescent="0.2">
      <c r="A870" s="138" t="s">
        <v>808</v>
      </c>
      <c r="B870" s="139" t="s">
        <v>217</v>
      </c>
      <c r="C870" s="139"/>
      <c r="D870" s="139"/>
      <c r="E870" s="139"/>
      <c r="F870" s="201">
        <f t="shared" ref="F870:G873" si="124">F871</f>
        <v>5000</v>
      </c>
      <c r="G870" s="201">
        <f t="shared" si="124"/>
        <v>5000</v>
      </c>
    </row>
    <row r="871" spans="1:7" ht="13.5" x14ac:dyDescent="0.2">
      <c r="A871" s="52" t="s">
        <v>365</v>
      </c>
      <c r="B871" s="22" t="s">
        <v>809</v>
      </c>
      <c r="C871" s="22" t="s">
        <v>78</v>
      </c>
      <c r="D871" s="48"/>
      <c r="E871" s="29"/>
      <c r="F871" s="39">
        <f t="shared" si="124"/>
        <v>5000</v>
      </c>
      <c r="G871" s="39">
        <f t="shared" si="124"/>
        <v>5000</v>
      </c>
    </row>
    <row r="872" spans="1:7" x14ac:dyDescent="0.2">
      <c r="A872" s="52" t="s">
        <v>407</v>
      </c>
      <c r="B872" s="22" t="s">
        <v>809</v>
      </c>
      <c r="C872" s="22" t="s">
        <v>78</v>
      </c>
      <c r="D872" s="22" t="s">
        <v>494</v>
      </c>
      <c r="E872" s="29"/>
      <c r="F872" s="39">
        <f t="shared" si="124"/>
        <v>5000</v>
      </c>
      <c r="G872" s="39">
        <f t="shared" si="124"/>
        <v>5000</v>
      </c>
    </row>
    <row r="873" spans="1:7" x14ac:dyDescent="0.2">
      <c r="A873" s="126" t="s">
        <v>303</v>
      </c>
      <c r="B873" s="127" t="s">
        <v>809</v>
      </c>
      <c r="C873" s="127" t="s">
        <v>78</v>
      </c>
      <c r="D873" s="127" t="s">
        <v>494</v>
      </c>
      <c r="E873" s="30">
        <v>200</v>
      </c>
      <c r="F873" s="38">
        <f t="shared" si="124"/>
        <v>5000</v>
      </c>
      <c r="G873" s="38">
        <f t="shared" si="124"/>
        <v>5000</v>
      </c>
    </row>
    <row r="874" spans="1:7" ht="24" x14ac:dyDescent="0.2">
      <c r="A874" s="126" t="s">
        <v>85</v>
      </c>
      <c r="B874" s="127" t="s">
        <v>809</v>
      </c>
      <c r="C874" s="127" t="s">
        <v>78</v>
      </c>
      <c r="D874" s="127" t="s">
        <v>494</v>
      </c>
      <c r="E874" s="29" t="s">
        <v>86</v>
      </c>
      <c r="F874" s="38">
        <v>5000</v>
      </c>
      <c r="G874" s="38">
        <v>5000</v>
      </c>
    </row>
    <row r="875" spans="1:7" ht="27" x14ac:dyDescent="0.2">
      <c r="A875" s="211" t="s">
        <v>403</v>
      </c>
      <c r="B875" s="139" t="s">
        <v>217</v>
      </c>
      <c r="C875" s="139"/>
      <c r="D875" s="139"/>
      <c r="E875" s="139"/>
      <c r="F875" s="201">
        <f t="shared" ref="F875:G878" si="125">F876</f>
        <v>17150</v>
      </c>
      <c r="G875" s="201">
        <f t="shared" si="125"/>
        <v>17150</v>
      </c>
    </row>
    <row r="876" spans="1:7" x14ac:dyDescent="0.2">
      <c r="A876" s="52" t="s">
        <v>408</v>
      </c>
      <c r="B876" s="22" t="s">
        <v>504</v>
      </c>
      <c r="C876" s="22" t="s">
        <v>520</v>
      </c>
      <c r="D876" s="22"/>
      <c r="E876" s="22"/>
      <c r="F876" s="39">
        <f t="shared" si="125"/>
        <v>17150</v>
      </c>
      <c r="G876" s="39">
        <f t="shared" si="125"/>
        <v>17150</v>
      </c>
    </row>
    <row r="877" spans="1:7" x14ac:dyDescent="0.2">
      <c r="A877" s="52" t="s">
        <v>391</v>
      </c>
      <c r="B877" s="22" t="s">
        <v>504</v>
      </c>
      <c r="C877" s="22" t="s">
        <v>520</v>
      </c>
      <c r="D877" s="22" t="s">
        <v>76</v>
      </c>
      <c r="E877" s="22"/>
      <c r="F877" s="39">
        <f t="shared" si="125"/>
        <v>17150</v>
      </c>
      <c r="G877" s="39">
        <f t="shared" si="125"/>
        <v>17150</v>
      </c>
    </row>
    <row r="878" spans="1:7" x14ac:dyDescent="0.2">
      <c r="A878" s="54" t="s">
        <v>95</v>
      </c>
      <c r="B878" s="29" t="s">
        <v>504</v>
      </c>
      <c r="C878" s="29" t="s">
        <v>520</v>
      </c>
      <c r="D878" s="29" t="s">
        <v>76</v>
      </c>
      <c r="E878" s="29" t="s">
        <v>94</v>
      </c>
      <c r="F878" s="38">
        <f t="shared" si="125"/>
        <v>17150</v>
      </c>
      <c r="G878" s="38">
        <f t="shared" si="125"/>
        <v>17150</v>
      </c>
    </row>
    <row r="879" spans="1:7" x14ac:dyDescent="0.2">
      <c r="A879" s="54" t="s">
        <v>158</v>
      </c>
      <c r="B879" s="29" t="s">
        <v>504</v>
      </c>
      <c r="C879" s="29" t="s">
        <v>520</v>
      </c>
      <c r="D879" s="29" t="s">
        <v>76</v>
      </c>
      <c r="E879" s="29" t="s">
        <v>523</v>
      </c>
      <c r="F879" s="38">
        <v>17150</v>
      </c>
      <c r="G879" s="38">
        <v>17150</v>
      </c>
    </row>
    <row r="880" spans="1:7" ht="27" x14ac:dyDescent="0.2">
      <c r="A880" s="211" t="s">
        <v>583</v>
      </c>
      <c r="B880" s="139" t="s">
        <v>217</v>
      </c>
      <c r="C880" s="139"/>
      <c r="D880" s="139"/>
      <c r="E880" s="139"/>
      <c r="F880" s="201">
        <f t="shared" ref="F880:G883" si="126">F881</f>
        <v>10000</v>
      </c>
      <c r="G880" s="201">
        <f t="shared" si="126"/>
        <v>12864.3</v>
      </c>
    </row>
    <row r="881" spans="1:7" x14ac:dyDescent="0.2">
      <c r="A881" s="52" t="s">
        <v>408</v>
      </c>
      <c r="B881" s="118" t="s">
        <v>505</v>
      </c>
      <c r="C881" s="22" t="s">
        <v>520</v>
      </c>
      <c r="D881" s="22"/>
      <c r="E881" s="22"/>
      <c r="F881" s="39">
        <f t="shared" si="126"/>
        <v>10000</v>
      </c>
      <c r="G881" s="39">
        <f t="shared" si="126"/>
        <v>12864.3</v>
      </c>
    </row>
    <row r="882" spans="1:7" x14ac:dyDescent="0.2">
      <c r="A882" s="52" t="s">
        <v>396</v>
      </c>
      <c r="B882" s="118" t="s">
        <v>505</v>
      </c>
      <c r="C882" s="22" t="s">
        <v>520</v>
      </c>
      <c r="D882" s="22" t="s">
        <v>488</v>
      </c>
      <c r="E882" s="22"/>
      <c r="F882" s="39">
        <f t="shared" si="126"/>
        <v>10000</v>
      </c>
      <c r="G882" s="39">
        <f t="shared" si="126"/>
        <v>12864.3</v>
      </c>
    </row>
    <row r="883" spans="1:7" x14ac:dyDescent="0.2">
      <c r="A883" s="126" t="s">
        <v>95</v>
      </c>
      <c r="B883" s="127" t="s">
        <v>505</v>
      </c>
      <c r="C883" s="127" t="s">
        <v>520</v>
      </c>
      <c r="D883" s="127" t="s">
        <v>488</v>
      </c>
      <c r="E883" s="127" t="s">
        <v>94</v>
      </c>
      <c r="F883" s="128">
        <f t="shared" si="126"/>
        <v>10000</v>
      </c>
      <c r="G883" s="128">
        <f t="shared" si="126"/>
        <v>12864.3</v>
      </c>
    </row>
    <row r="884" spans="1:7" x14ac:dyDescent="0.2">
      <c r="A884" s="126" t="s">
        <v>96</v>
      </c>
      <c r="B884" s="127" t="s">
        <v>505</v>
      </c>
      <c r="C884" s="127" t="s">
        <v>520</v>
      </c>
      <c r="D884" s="127" t="s">
        <v>488</v>
      </c>
      <c r="E884" s="127" t="s">
        <v>97</v>
      </c>
      <c r="F884" s="128">
        <v>10000</v>
      </c>
      <c r="G884" s="128">
        <v>12864.3</v>
      </c>
    </row>
    <row r="885" spans="1:7" ht="13.5" x14ac:dyDescent="0.2">
      <c r="A885" s="211" t="s">
        <v>321</v>
      </c>
      <c r="B885" s="139" t="s">
        <v>217</v>
      </c>
      <c r="C885" s="139"/>
      <c r="D885" s="139"/>
      <c r="E885" s="139"/>
      <c r="F885" s="201">
        <f t="shared" ref="F885:G887" si="127">F886</f>
        <v>4000</v>
      </c>
      <c r="G885" s="201">
        <f t="shared" si="127"/>
        <v>4000</v>
      </c>
    </row>
    <row r="886" spans="1:7" x14ac:dyDescent="0.2">
      <c r="A886" s="52" t="s">
        <v>115</v>
      </c>
      <c r="B886" s="22" t="s">
        <v>346</v>
      </c>
      <c r="C886" s="22" t="s">
        <v>76</v>
      </c>
      <c r="D886" s="23"/>
      <c r="E886" s="29"/>
      <c r="F886" s="39">
        <f t="shared" si="127"/>
        <v>4000</v>
      </c>
      <c r="G886" s="39">
        <f t="shared" si="127"/>
        <v>4000</v>
      </c>
    </row>
    <row r="887" spans="1:7" x14ac:dyDescent="0.2">
      <c r="A887" s="52" t="s">
        <v>430</v>
      </c>
      <c r="B887" s="22" t="s">
        <v>346</v>
      </c>
      <c r="C887" s="22" t="s">
        <v>76</v>
      </c>
      <c r="D887" s="22" t="s">
        <v>93</v>
      </c>
      <c r="E887" s="22"/>
      <c r="F887" s="39">
        <f t="shared" si="127"/>
        <v>4000</v>
      </c>
      <c r="G887" s="39">
        <f t="shared" si="127"/>
        <v>4000</v>
      </c>
    </row>
    <row r="888" spans="1:7" x14ac:dyDescent="0.2">
      <c r="A888" s="54" t="s">
        <v>87</v>
      </c>
      <c r="B888" s="29" t="s">
        <v>346</v>
      </c>
      <c r="C888" s="29" t="s">
        <v>76</v>
      </c>
      <c r="D888" s="29" t="s">
        <v>93</v>
      </c>
      <c r="E888" s="29" t="s">
        <v>88</v>
      </c>
      <c r="F888" s="38">
        <f>F889+F890</f>
        <v>4000</v>
      </c>
      <c r="G888" s="38">
        <f>G889+G890</f>
        <v>4000</v>
      </c>
    </row>
    <row r="889" spans="1:7" x14ac:dyDescent="0.2">
      <c r="A889" s="54" t="s">
        <v>151</v>
      </c>
      <c r="B889" s="29" t="s">
        <v>346</v>
      </c>
      <c r="C889" s="29" t="s">
        <v>76</v>
      </c>
      <c r="D889" s="29" t="s">
        <v>93</v>
      </c>
      <c r="E889" s="29" t="s">
        <v>155</v>
      </c>
      <c r="F889" s="38">
        <v>3900</v>
      </c>
      <c r="G889" s="38">
        <v>3900</v>
      </c>
    </row>
    <row r="890" spans="1:7" x14ac:dyDescent="0.2">
      <c r="A890" s="54" t="s">
        <v>156</v>
      </c>
      <c r="B890" s="29" t="s">
        <v>346</v>
      </c>
      <c r="C890" s="29" t="s">
        <v>76</v>
      </c>
      <c r="D890" s="29" t="s">
        <v>93</v>
      </c>
      <c r="E890" s="29" t="s">
        <v>89</v>
      </c>
      <c r="F890" s="38">
        <v>100</v>
      </c>
      <c r="G890" s="38">
        <v>100</v>
      </c>
    </row>
    <row r="891" spans="1:7" ht="13.5" x14ac:dyDescent="0.2">
      <c r="A891" s="211" t="s">
        <v>46</v>
      </c>
      <c r="B891" s="139" t="s">
        <v>217</v>
      </c>
      <c r="C891" s="139"/>
      <c r="D891" s="139"/>
      <c r="E891" s="139"/>
      <c r="F891" s="201">
        <f>F892</f>
        <v>3320</v>
      </c>
      <c r="G891" s="201">
        <f>G892</f>
        <v>3320</v>
      </c>
    </row>
    <row r="892" spans="1:7" x14ac:dyDescent="0.2">
      <c r="A892" s="52" t="s">
        <v>401</v>
      </c>
      <c r="B892" s="22" t="s">
        <v>347</v>
      </c>
      <c r="C892" s="22" t="s">
        <v>494</v>
      </c>
      <c r="D892" s="22"/>
      <c r="E892" s="22"/>
      <c r="F892" s="39">
        <f>F893</f>
        <v>3320</v>
      </c>
      <c r="G892" s="39">
        <f>G893</f>
        <v>3320</v>
      </c>
    </row>
    <row r="893" spans="1:7" x14ac:dyDescent="0.2">
      <c r="A893" s="52" t="s">
        <v>389</v>
      </c>
      <c r="B893" s="22" t="s">
        <v>347</v>
      </c>
      <c r="C893" s="22" t="s">
        <v>494</v>
      </c>
      <c r="D893" s="22" t="s">
        <v>76</v>
      </c>
      <c r="E893" s="22"/>
      <c r="F893" s="39">
        <f>F894+F896+F898</f>
        <v>3320</v>
      </c>
      <c r="G893" s="39">
        <f>G894+G896+G898</f>
        <v>3320</v>
      </c>
    </row>
    <row r="894" spans="1:7" ht="36" x14ac:dyDescent="0.2">
      <c r="A894" s="54" t="s">
        <v>79</v>
      </c>
      <c r="B894" s="29" t="s">
        <v>347</v>
      </c>
      <c r="C894" s="29" t="s">
        <v>494</v>
      </c>
      <c r="D894" s="29" t="s">
        <v>76</v>
      </c>
      <c r="E894" s="29" t="s">
        <v>80</v>
      </c>
      <c r="F894" s="38">
        <f>F895</f>
        <v>3264</v>
      </c>
      <c r="G894" s="38">
        <f>G895</f>
        <v>3264</v>
      </c>
    </row>
    <row r="895" spans="1:7" x14ac:dyDescent="0.2">
      <c r="A895" s="54" t="s">
        <v>491</v>
      </c>
      <c r="B895" s="29" t="s">
        <v>347</v>
      </c>
      <c r="C895" s="29" t="s">
        <v>494</v>
      </c>
      <c r="D895" s="29" t="s">
        <v>76</v>
      </c>
      <c r="E895" s="29" t="s">
        <v>492</v>
      </c>
      <c r="F895" s="128">
        <f>2420+730+12+102</f>
        <v>3264</v>
      </c>
      <c r="G895" s="128">
        <f>2420+730+12+102</f>
        <v>3264</v>
      </c>
    </row>
    <row r="896" spans="1:7" x14ac:dyDescent="0.2">
      <c r="A896" s="54" t="s">
        <v>303</v>
      </c>
      <c r="B896" s="29" t="s">
        <v>347</v>
      </c>
      <c r="C896" s="29" t="s">
        <v>494</v>
      </c>
      <c r="D896" s="29" t="s">
        <v>76</v>
      </c>
      <c r="E896" s="29" t="s">
        <v>84</v>
      </c>
      <c r="F896" s="38">
        <f>F897</f>
        <v>50</v>
      </c>
      <c r="G896" s="38">
        <f>G897</f>
        <v>50</v>
      </c>
    </row>
    <row r="897" spans="1:7" ht="24" x14ac:dyDescent="0.2">
      <c r="A897" s="54" t="s">
        <v>85</v>
      </c>
      <c r="B897" s="29" t="s">
        <v>347</v>
      </c>
      <c r="C897" s="29" t="s">
        <v>494</v>
      </c>
      <c r="D897" s="29" t="s">
        <v>76</v>
      </c>
      <c r="E897" s="29" t="s">
        <v>86</v>
      </c>
      <c r="F897" s="38">
        <v>50</v>
      </c>
      <c r="G897" s="38">
        <v>50</v>
      </c>
    </row>
    <row r="898" spans="1:7" x14ac:dyDescent="0.2">
      <c r="A898" s="54" t="s">
        <v>87</v>
      </c>
      <c r="B898" s="29" t="s">
        <v>347</v>
      </c>
      <c r="C898" s="29" t="s">
        <v>494</v>
      </c>
      <c r="D898" s="29" t="s">
        <v>76</v>
      </c>
      <c r="E898" s="29" t="s">
        <v>88</v>
      </c>
      <c r="F898" s="38">
        <f>F899</f>
        <v>6</v>
      </c>
      <c r="G898" s="38">
        <f>G899</f>
        <v>6</v>
      </c>
    </row>
    <row r="899" spans="1:7" x14ac:dyDescent="0.2">
      <c r="A899" s="54" t="s">
        <v>156</v>
      </c>
      <c r="B899" s="29" t="s">
        <v>347</v>
      </c>
      <c r="C899" s="29" t="s">
        <v>494</v>
      </c>
      <c r="D899" s="29" t="s">
        <v>76</v>
      </c>
      <c r="E899" s="29" t="s">
        <v>89</v>
      </c>
      <c r="F899" s="38">
        <v>6</v>
      </c>
      <c r="G899" s="38">
        <v>6</v>
      </c>
    </row>
    <row r="900" spans="1:7" ht="27" x14ac:dyDescent="0.2">
      <c r="A900" s="211" t="s">
        <v>48</v>
      </c>
      <c r="B900" s="139" t="s">
        <v>217</v>
      </c>
      <c r="C900" s="139"/>
      <c r="D900" s="139"/>
      <c r="E900" s="139"/>
      <c r="F900" s="201">
        <f t="shared" ref="F900:G903" si="128">F901</f>
        <v>6610</v>
      </c>
      <c r="G900" s="201">
        <f t="shared" si="128"/>
        <v>6610</v>
      </c>
    </row>
    <row r="901" spans="1:7" x14ac:dyDescent="0.2">
      <c r="A901" s="52" t="s">
        <v>401</v>
      </c>
      <c r="B901" s="22" t="s">
        <v>586</v>
      </c>
      <c r="C901" s="22" t="s">
        <v>494</v>
      </c>
      <c r="D901" s="29"/>
      <c r="E901" s="29"/>
      <c r="F901" s="39">
        <f t="shared" si="128"/>
        <v>6610</v>
      </c>
      <c r="G901" s="39">
        <f t="shared" si="128"/>
        <v>6610</v>
      </c>
    </row>
    <row r="902" spans="1:7" x14ac:dyDescent="0.2">
      <c r="A902" s="52" t="s">
        <v>390</v>
      </c>
      <c r="B902" s="22" t="s">
        <v>586</v>
      </c>
      <c r="C902" s="22" t="s">
        <v>494</v>
      </c>
      <c r="D902" s="22" t="s">
        <v>496</v>
      </c>
      <c r="E902" s="29"/>
      <c r="F902" s="39">
        <f t="shared" si="128"/>
        <v>6610</v>
      </c>
      <c r="G902" s="39">
        <f t="shared" si="128"/>
        <v>6610</v>
      </c>
    </row>
    <row r="903" spans="1:7" ht="24" x14ac:dyDescent="0.2">
      <c r="A903" s="54" t="s">
        <v>104</v>
      </c>
      <c r="B903" s="29" t="s">
        <v>586</v>
      </c>
      <c r="C903" s="29" t="s">
        <v>494</v>
      </c>
      <c r="D903" s="29" t="s">
        <v>496</v>
      </c>
      <c r="E903" s="29" t="s">
        <v>410</v>
      </c>
      <c r="F903" s="38">
        <f t="shared" si="128"/>
        <v>6610</v>
      </c>
      <c r="G903" s="38">
        <f t="shared" si="128"/>
        <v>6610</v>
      </c>
    </row>
    <row r="904" spans="1:7" x14ac:dyDescent="0.2">
      <c r="A904" s="54" t="s">
        <v>105</v>
      </c>
      <c r="B904" s="29" t="s">
        <v>586</v>
      </c>
      <c r="C904" s="29" t="s">
        <v>494</v>
      </c>
      <c r="D904" s="29" t="s">
        <v>496</v>
      </c>
      <c r="E904" s="29" t="s">
        <v>428</v>
      </c>
      <c r="F904" s="38">
        <v>6610</v>
      </c>
      <c r="G904" s="38">
        <v>6610</v>
      </c>
    </row>
    <row r="905" spans="1:7" ht="13.5" x14ac:dyDescent="0.2">
      <c r="A905" s="211" t="s">
        <v>710</v>
      </c>
      <c r="B905" s="139" t="s">
        <v>217</v>
      </c>
      <c r="C905" s="139"/>
      <c r="D905" s="139"/>
      <c r="E905" s="139"/>
      <c r="F905" s="201">
        <f t="shared" ref="F905:G908" si="129">F906</f>
        <v>5000</v>
      </c>
      <c r="G905" s="201">
        <f t="shared" si="129"/>
        <v>5000</v>
      </c>
    </row>
    <row r="906" spans="1:7" x14ac:dyDescent="0.2">
      <c r="A906" s="52" t="s">
        <v>377</v>
      </c>
      <c r="B906" s="22" t="s">
        <v>348</v>
      </c>
      <c r="C906" s="22" t="s">
        <v>435</v>
      </c>
      <c r="D906" s="22"/>
      <c r="E906" s="22"/>
      <c r="F906" s="39">
        <f t="shared" si="129"/>
        <v>5000</v>
      </c>
      <c r="G906" s="39">
        <f t="shared" si="129"/>
        <v>5000</v>
      </c>
    </row>
    <row r="907" spans="1:7" x14ac:dyDescent="0.2">
      <c r="A907" s="52" t="s">
        <v>381</v>
      </c>
      <c r="B907" s="22" t="s">
        <v>348</v>
      </c>
      <c r="C907" s="22" t="s">
        <v>435</v>
      </c>
      <c r="D907" s="22" t="s">
        <v>488</v>
      </c>
      <c r="E907" s="22"/>
      <c r="F907" s="39">
        <f t="shared" si="129"/>
        <v>5000</v>
      </c>
      <c r="G907" s="39">
        <f t="shared" si="129"/>
        <v>5000</v>
      </c>
    </row>
    <row r="908" spans="1:7" x14ac:dyDescent="0.2">
      <c r="A908" s="54" t="s">
        <v>303</v>
      </c>
      <c r="B908" s="29" t="s">
        <v>348</v>
      </c>
      <c r="C908" s="127" t="s">
        <v>435</v>
      </c>
      <c r="D908" s="127" t="s">
        <v>488</v>
      </c>
      <c r="E908" s="127" t="s">
        <v>84</v>
      </c>
      <c r="F908" s="128">
        <f t="shared" si="129"/>
        <v>5000</v>
      </c>
      <c r="G908" s="128">
        <f t="shared" si="129"/>
        <v>5000</v>
      </c>
    </row>
    <row r="909" spans="1:7" ht="24" x14ac:dyDescent="0.2">
      <c r="A909" s="54" t="s">
        <v>85</v>
      </c>
      <c r="B909" s="29" t="s">
        <v>348</v>
      </c>
      <c r="C909" s="127" t="s">
        <v>435</v>
      </c>
      <c r="D909" s="127" t="s">
        <v>488</v>
      </c>
      <c r="E909" s="127" t="s">
        <v>86</v>
      </c>
      <c r="F909" s="128">
        <v>5000</v>
      </c>
      <c r="G909" s="128">
        <v>5000</v>
      </c>
    </row>
    <row r="910" spans="1:7" ht="13.5" x14ac:dyDescent="0.2">
      <c r="A910" s="211" t="s">
        <v>424</v>
      </c>
      <c r="B910" s="139" t="s">
        <v>217</v>
      </c>
      <c r="C910" s="139"/>
      <c r="D910" s="139"/>
      <c r="E910" s="139"/>
      <c r="F910" s="201">
        <f t="shared" ref="F910:G913" si="130">F911</f>
        <v>750</v>
      </c>
      <c r="G910" s="201">
        <f t="shared" si="130"/>
        <v>750</v>
      </c>
    </row>
    <row r="911" spans="1:7" x14ac:dyDescent="0.2">
      <c r="A911" s="52" t="s">
        <v>383</v>
      </c>
      <c r="B911" s="22" t="s">
        <v>349</v>
      </c>
      <c r="C911" s="22" t="s">
        <v>495</v>
      </c>
      <c r="D911" s="22"/>
      <c r="E911" s="69"/>
      <c r="F911" s="39">
        <f t="shared" si="130"/>
        <v>750</v>
      </c>
      <c r="G911" s="39">
        <f t="shared" si="130"/>
        <v>750</v>
      </c>
    </row>
    <row r="912" spans="1:7" x14ac:dyDescent="0.2">
      <c r="A912" s="55" t="s">
        <v>386</v>
      </c>
      <c r="B912" s="22" t="s">
        <v>349</v>
      </c>
      <c r="C912" s="22" t="s">
        <v>495</v>
      </c>
      <c r="D912" s="22" t="s">
        <v>495</v>
      </c>
      <c r="E912" s="22"/>
      <c r="F912" s="39">
        <f t="shared" si="130"/>
        <v>750</v>
      </c>
      <c r="G912" s="39">
        <f t="shared" si="130"/>
        <v>750</v>
      </c>
    </row>
    <row r="913" spans="1:7" x14ac:dyDescent="0.2">
      <c r="A913" s="54" t="s">
        <v>303</v>
      </c>
      <c r="B913" s="29" t="s">
        <v>349</v>
      </c>
      <c r="C913" s="29" t="s">
        <v>495</v>
      </c>
      <c r="D913" s="29" t="s">
        <v>495</v>
      </c>
      <c r="E913" s="29" t="s">
        <v>84</v>
      </c>
      <c r="F913" s="38">
        <f t="shared" si="130"/>
        <v>750</v>
      </c>
      <c r="G913" s="38">
        <f t="shared" si="130"/>
        <v>750</v>
      </c>
    </row>
    <row r="914" spans="1:7" ht="24" x14ac:dyDescent="0.2">
      <c r="A914" s="54" t="s">
        <v>85</v>
      </c>
      <c r="B914" s="29" t="s">
        <v>349</v>
      </c>
      <c r="C914" s="29" t="s">
        <v>495</v>
      </c>
      <c r="D914" s="29" t="s">
        <v>495</v>
      </c>
      <c r="E914" s="29" t="s">
        <v>86</v>
      </c>
      <c r="F914" s="38">
        <v>750</v>
      </c>
      <c r="G914" s="38">
        <v>750</v>
      </c>
    </row>
    <row r="915" spans="1:7" ht="13.5" x14ac:dyDescent="0.2">
      <c r="A915" s="138" t="s">
        <v>431</v>
      </c>
      <c r="B915" s="139" t="s">
        <v>216</v>
      </c>
      <c r="C915" s="139"/>
      <c r="D915" s="139"/>
      <c r="E915" s="139"/>
      <c r="F915" s="201">
        <f t="shared" ref="F915:G919" si="131">F916</f>
        <v>115000</v>
      </c>
      <c r="G915" s="201">
        <f t="shared" si="131"/>
        <v>115000</v>
      </c>
    </row>
    <row r="916" spans="1:7" x14ac:dyDescent="0.2">
      <c r="A916" s="70" t="s">
        <v>402</v>
      </c>
      <c r="B916" s="22" t="s">
        <v>688</v>
      </c>
      <c r="C916" s="22" t="s">
        <v>93</v>
      </c>
      <c r="D916" s="22"/>
      <c r="E916" s="22"/>
      <c r="F916" s="39">
        <f t="shared" si="131"/>
        <v>115000</v>
      </c>
      <c r="G916" s="39">
        <f t="shared" si="131"/>
        <v>115000</v>
      </c>
    </row>
    <row r="917" spans="1:7" ht="15.75" x14ac:dyDescent="0.2">
      <c r="A917" s="70" t="s">
        <v>431</v>
      </c>
      <c r="B917" s="22" t="s">
        <v>688</v>
      </c>
      <c r="C917" s="22" t="s">
        <v>93</v>
      </c>
      <c r="D917" s="22" t="s">
        <v>76</v>
      </c>
      <c r="E917" s="43"/>
      <c r="F917" s="39">
        <f t="shared" si="131"/>
        <v>115000</v>
      </c>
      <c r="G917" s="39">
        <f t="shared" si="131"/>
        <v>115000</v>
      </c>
    </row>
    <row r="918" spans="1:7" x14ac:dyDescent="0.2">
      <c r="A918" s="74" t="s">
        <v>318</v>
      </c>
      <c r="B918" s="49" t="s">
        <v>688</v>
      </c>
      <c r="C918" s="32" t="s">
        <v>93</v>
      </c>
      <c r="D918" s="32" t="s">
        <v>76</v>
      </c>
      <c r="E918" s="32"/>
      <c r="F918" s="78">
        <f t="shared" si="131"/>
        <v>115000</v>
      </c>
      <c r="G918" s="78">
        <f t="shared" si="131"/>
        <v>115000</v>
      </c>
    </row>
    <row r="919" spans="1:7" x14ac:dyDescent="0.2">
      <c r="A919" s="73" t="s">
        <v>307</v>
      </c>
      <c r="B919" s="29" t="s">
        <v>688</v>
      </c>
      <c r="C919" s="29" t="s">
        <v>93</v>
      </c>
      <c r="D919" s="29" t="s">
        <v>76</v>
      </c>
      <c r="E919" s="29" t="s">
        <v>308</v>
      </c>
      <c r="F919" s="38">
        <f t="shared" si="131"/>
        <v>115000</v>
      </c>
      <c r="G919" s="38">
        <f t="shared" si="131"/>
        <v>115000</v>
      </c>
    </row>
    <row r="920" spans="1:7" x14ac:dyDescent="0.2">
      <c r="A920" s="73" t="s">
        <v>309</v>
      </c>
      <c r="B920" s="29" t="s">
        <v>688</v>
      </c>
      <c r="C920" s="29" t="s">
        <v>93</v>
      </c>
      <c r="D920" s="29" t="s">
        <v>76</v>
      </c>
      <c r="E920" s="29" t="s">
        <v>416</v>
      </c>
      <c r="F920" s="38">
        <v>115000</v>
      </c>
      <c r="G920" s="38">
        <v>115000</v>
      </c>
    </row>
    <row r="921" spans="1:7" ht="27" x14ac:dyDescent="0.2">
      <c r="A921" s="211" t="s">
        <v>310</v>
      </c>
      <c r="B921" s="139" t="s">
        <v>217</v>
      </c>
      <c r="C921" s="139"/>
      <c r="D921" s="139"/>
      <c r="E921" s="195"/>
      <c r="F921" s="201">
        <f t="shared" ref="F921:G924" si="132">F922</f>
        <v>1000</v>
      </c>
      <c r="G921" s="201">
        <f t="shared" si="132"/>
        <v>1000</v>
      </c>
    </row>
    <row r="922" spans="1:7" x14ac:dyDescent="0.2">
      <c r="A922" s="52" t="s">
        <v>115</v>
      </c>
      <c r="B922" s="22" t="s">
        <v>689</v>
      </c>
      <c r="C922" s="22" t="s">
        <v>76</v>
      </c>
      <c r="D922" s="23"/>
      <c r="E922" s="56"/>
      <c r="F922" s="39">
        <f t="shared" si="132"/>
        <v>1000</v>
      </c>
      <c r="G922" s="39">
        <f t="shared" si="132"/>
        <v>1000</v>
      </c>
    </row>
    <row r="923" spans="1:7" x14ac:dyDescent="0.2">
      <c r="A923" s="52" t="s">
        <v>430</v>
      </c>
      <c r="B923" s="22" t="s">
        <v>689</v>
      </c>
      <c r="C923" s="22" t="s">
        <v>76</v>
      </c>
      <c r="D923" s="22" t="s">
        <v>93</v>
      </c>
      <c r="E923" s="22"/>
      <c r="F923" s="39">
        <f t="shared" si="132"/>
        <v>1000</v>
      </c>
      <c r="G923" s="39">
        <f t="shared" si="132"/>
        <v>1000</v>
      </c>
    </row>
    <row r="924" spans="1:7" x14ac:dyDescent="0.2">
      <c r="A924" s="54" t="s">
        <v>303</v>
      </c>
      <c r="B924" s="29" t="s">
        <v>689</v>
      </c>
      <c r="C924" s="29" t="s">
        <v>76</v>
      </c>
      <c r="D924" s="29" t="s">
        <v>93</v>
      </c>
      <c r="E924" s="30">
        <v>200</v>
      </c>
      <c r="F924" s="38">
        <f t="shared" si="132"/>
        <v>1000</v>
      </c>
      <c r="G924" s="38">
        <f t="shared" si="132"/>
        <v>1000</v>
      </c>
    </row>
    <row r="925" spans="1:7" ht="24" x14ac:dyDescent="0.2">
      <c r="A925" s="54" t="s">
        <v>85</v>
      </c>
      <c r="B925" s="29" t="s">
        <v>689</v>
      </c>
      <c r="C925" s="29" t="s">
        <v>76</v>
      </c>
      <c r="D925" s="29" t="s">
        <v>93</v>
      </c>
      <c r="E925" s="29" t="s">
        <v>86</v>
      </c>
      <c r="F925" s="38">
        <v>1000</v>
      </c>
      <c r="G925" s="38">
        <v>1000</v>
      </c>
    </row>
    <row r="926" spans="1:7" ht="27" x14ac:dyDescent="0.2">
      <c r="A926" s="138" t="s">
        <v>833</v>
      </c>
      <c r="B926" s="139" t="s">
        <v>217</v>
      </c>
      <c r="C926" s="139"/>
      <c r="D926" s="139"/>
      <c r="E926" s="139"/>
      <c r="F926" s="201">
        <f t="shared" ref="F926:G929" si="133">F927</f>
        <v>1000</v>
      </c>
      <c r="G926" s="201">
        <f t="shared" si="133"/>
        <v>1000</v>
      </c>
    </row>
    <row r="927" spans="1:7" x14ac:dyDescent="0.2">
      <c r="A927" s="52" t="s">
        <v>115</v>
      </c>
      <c r="B927" s="22" t="s">
        <v>834</v>
      </c>
      <c r="C927" s="22" t="s">
        <v>76</v>
      </c>
      <c r="D927" s="23"/>
      <c r="E927" s="22"/>
      <c r="F927" s="39">
        <f t="shared" si="133"/>
        <v>1000</v>
      </c>
      <c r="G927" s="39">
        <f t="shared" si="133"/>
        <v>1000</v>
      </c>
    </row>
    <row r="928" spans="1:7" x14ac:dyDescent="0.2">
      <c r="A928" s="52" t="s">
        <v>430</v>
      </c>
      <c r="B928" s="22" t="s">
        <v>834</v>
      </c>
      <c r="C928" s="22" t="s">
        <v>76</v>
      </c>
      <c r="D928" s="22" t="s">
        <v>93</v>
      </c>
      <c r="E928" s="22"/>
      <c r="F928" s="39">
        <f t="shared" si="133"/>
        <v>1000</v>
      </c>
      <c r="G928" s="39">
        <f t="shared" si="133"/>
        <v>1000</v>
      </c>
    </row>
    <row r="929" spans="1:7" x14ac:dyDescent="0.2">
      <c r="A929" s="54" t="s">
        <v>303</v>
      </c>
      <c r="B929" s="29" t="s">
        <v>834</v>
      </c>
      <c r="C929" s="29" t="s">
        <v>76</v>
      </c>
      <c r="D929" s="29" t="s">
        <v>93</v>
      </c>
      <c r="E929" s="29" t="s">
        <v>84</v>
      </c>
      <c r="F929" s="89">
        <f t="shared" si="133"/>
        <v>1000</v>
      </c>
      <c r="G929" s="89">
        <f t="shared" si="133"/>
        <v>1000</v>
      </c>
    </row>
    <row r="930" spans="1:7" ht="24" x14ac:dyDescent="0.2">
      <c r="A930" s="54" t="s">
        <v>85</v>
      </c>
      <c r="B930" s="29" t="s">
        <v>834</v>
      </c>
      <c r="C930" s="29" t="s">
        <v>76</v>
      </c>
      <c r="D930" s="29" t="s">
        <v>93</v>
      </c>
      <c r="E930" s="29" t="s">
        <v>86</v>
      </c>
      <c r="F930" s="38">
        <v>1000</v>
      </c>
      <c r="G930" s="38">
        <v>1000</v>
      </c>
    </row>
    <row r="931" spans="1:7" ht="13.5" x14ac:dyDescent="0.2">
      <c r="A931" s="138" t="s">
        <v>350</v>
      </c>
      <c r="B931" s="139" t="s">
        <v>216</v>
      </c>
      <c r="C931" s="139"/>
      <c r="D931" s="139"/>
      <c r="E931" s="139"/>
      <c r="F931" s="201">
        <f t="shared" ref="F931:G934" si="134">F932</f>
        <v>1000</v>
      </c>
      <c r="G931" s="201">
        <f t="shared" si="134"/>
        <v>1000</v>
      </c>
    </row>
    <row r="932" spans="1:7" ht="13.5" x14ac:dyDescent="0.2">
      <c r="A932" s="52" t="s">
        <v>365</v>
      </c>
      <c r="B932" s="22" t="s">
        <v>690</v>
      </c>
      <c r="C932" s="22" t="s">
        <v>78</v>
      </c>
      <c r="D932" s="48"/>
      <c r="E932" s="48"/>
      <c r="F932" s="39">
        <f t="shared" si="134"/>
        <v>1000</v>
      </c>
      <c r="G932" s="39">
        <f t="shared" si="134"/>
        <v>1000</v>
      </c>
    </row>
    <row r="933" spans="1:7" ht="13.5" x14ac:dyDescent="0.2">
      <c r="A933" s="52" t="s">
        <v>407</v>
      </c>
      <c r="B933" s="22" t="s">
        <v>690</v>
      </c>
      <c r="C933" s="22" t="s">
        <v>78</v>
      </c>
      <c r="D933" s="22" t="s">
        <v>494</v>
      </c>
      <c r="E933" s="48"/>
      <c r="F933" s="39">
        <f t="shared" si="134"/>
        <v>1000</v>
      </c>
      <c r="G933" s="39">
        <f t="shared" si="134"/>
        <v>1000</v>
      </c>
    </row>
    <row r="934" spans="1:7" x14ac:dyDescent="0.2">
      <c r="A934" s="73" t="s">
        <v>303</v>
      </c>
      <c r="B934" s="29" t="s">
        <v>690</v>
      </c>
      <c r="C934" s="29" t="s">
        <v>78</v>
      </c>
      <c r="D934" s="29" t="s">
        <v>494</v>
      </c>
      <c r="E934" s="29" t="s">
        <v>84</v>
      </c>
      <c r="F934" s="38">
        <f t="shared" si="134"/>
        <v>1000</v>
      </c>
      <c r="G934" s="38">
        <f t="shared" si="134"/>
        <v>1000</v>
      </c>
    </row>
    <row r="935" spans="1:7" ht="24" x14ac:dyDescent="0.2">
      <c r="A935" s="73" t="s">
        <v>85</v>
      </c>
      <c r="B935" s="29" t="s">
        <v>690</v>
      </c>
      <c r="C935" s="29" t="s">
        <v>78</v>
      </c>
      <c r="D935" s="29" t="s">
        <v>494</v>
      </c>
      <c r="E935" s="29" t="s">
        <v>86</v>
      </c>
      <c r="F935" s="38">
        <v>1000</v>
      </c>
      <c r="G935" s="38">
        <v>1000</v>
      </c>
    </row>
    <row r="936" spans="1:7" ht="13.5" x14ac:dyDescent="0.2">
      <c r="A936" s="211" t="s">
        <v>841</v>
      </c>
      <c r="B936" s="139" t="s">
        <v>217</v>
      </c>
      <c r="C936" s="139"/>
      <c r="D936" s="139"/>
      <c r="E936" s="139"/>
      <c r="F936" s="201">
        <f t="shared" ref="F936:G940" si="135">F937</f>
        <v>3000</v>
      </c>
      <c r="G936" s="201">
        <f t="shared" si="135"/>
        <v>3000</v>
      </c>
    </row>
    <row r="937" spans="1:7" x14ac:dyDescent="0.2">
      <c r="A937" s="52" t="s">
        <v>408</v>
      </c>
      <c r="B937" s="22" t="s">
        <v>501</v>
      </c>
      <c r="C937" s="22" t="s">
        <v>520</v>
      </c>
      <c r="D937" s="22"/>
      <c r="E937" s="22"/>
      <c r="F937" s="39">
        <f t="shared" si="135"/>
        <v>3000</v>
      </c>
      <c r="G937" s="39">
        <f t="shared" si="135"/>
        <v>3000</v>
      </c>
    </row>
    <row r="938" spans="1:7" x14ac:dyDescent="0.2">
      <c r="A938" s="52" t="s">
        <v>396</v>
      </c>
      <c r="B938" s="22" t="s">
        <v>501</v>
      </c>
      <c r="C938" s="22" t="s">
        <v>520</v>
      </c>
      <c r="D938" s="22" t="s">
        <v>488</v>
      </c>
      <c r="E938" s="22"/>
      <c r="F938" s="39">
        <f t="shared" si="135"/>
        <v>3000</v>
      </c>
      <c r="G938" s="39">
        <f t="shared" si="135"/>
        <v>3000</v>
      </c>
    </row>
    <row r="939" spans="1:7" x14ac:dyDescent="0.2">
      <c r="A939" s="70" t="s">
        <v>462</v>
      </c>
      <c r="B939" s="22" t="s">
        <v>501</v>
      </c>
      <c r="C939" s="22" t="s">
        <v>520</v>
      </c>
      <c r="D939" s="22" t="s">
        <v>488</v>
      </c>
      <c r="E939" s="22"/>
      <c r="F939" s="39">
        <f t="shared" si="135"/>
        <v>3000</v>
      </c>
      <c r="G939" s="39">
        <f t="shared" si="135"/>
        <v>3000</v>
      </c>
    </row>
    <row r="940" spans="1:7" x14ac:dyDescent="0.2">
      <c r="A940" s="54" t="s">
        <v>95</v>
      </c>
      <c r="B940" s="29" t="s">
        <v>501</v>
      </c>
      <c r="C940" s="29" t="s">
        <v>520</v>
      </c>
      <c r="D940" s="29" t="s">
        <v>488</v>
      </c>
      <c r="E940" s="29" t="s">
        <v>94</v>
      </c>
      <c r="F940" s="38">
        <f t="shared" si="135"/>
        <v>3000</v>
      </c>
      <c r="G940" s="38">
        <f t="shared" si="135"/>
        <v>3000</v>
      </c>
    </row>
    <row r="941" spans="1:7" x14ac:dyDescent="0.2">
      <c r="A941" s="54" t="s">
        <v>96</v>
      </c>
      <c r="B941" s="29" t="s">
        <v>501</v>
      </c>
      <c r="C941" s="29" t="s">
        <v>520</v>
      </c>
      <c r="D941" s="29" t="s">
        <v>488</v>
      </c>
      <c r="E941" s="29" t="s">
        <v>97</v>
      </c>
      <c r="F941" s="38">
        <v>3000</v>
      </c>
      <c r="G941" s="38">
        <v>3000</v>
      </c>
    </row>
    <row r="942" spans="1:7" ht="27" x14ac:dyDescent="0.2">
      <c r="A942" s="211" t="s">
        <v>27</v>
      </c>
      <c r="B942" s="139" t="s">
        <v>177</v>
      </c>
      <c r="C942" s="139"/>
      <c r="D942" s="139"/>
      <c r="E942" s="139"/>
      <c r="F942" s="201">
        <f t="shared" ref="F942:G946" si="136">F943</f>
        <v>2194</v>
      </c>
      <c r="G942" s="201">
        <f t="shared" si="136"/>
        <v>2194</v>
      </c>
    </row>
    <row r="943" spans="1:7" x14ac:dyDescent="0.2">
      <c r="A943" s="53" t="s">
        <v>35</v>
      </c>
      <c r="B943" s="22" t="s">
        <v>177</v>
      </c>
      <c r="C943" s="22"/>
      <c r="D943" s="22"/>
      <c r="E943" s="22"/>
      <c r="F943" s="39">
        <f t="shared" si="136"/>
        <v>2194</v>
      </c>
      <c r="G943" s="39">
        <f t="shared" si="136"/>
        <v>2194</v>
      </c>
    </row>
    <row r="944" spans="1:7" x14ac:dyDescent="0.2">
      <c r="A944" s="52" t="s">
        <v>115</v>
      </c>
      <c r="B944" s="22" t="s">
        <v>233</v>
      </c>
      <c r="C944" s="34" t="s">
        <v>76</v>
      </c>
      <c r="D944" s="34"/>
      <c r="E944" s="29"/>
      <c r="F944" s="39">
        <f t="shared" si="136"/>
        <v>2194</v>
      </c>
      <c r="G944" s="39">
        <f t="shared" si="136"/>
        <v>2194</v>
      </c>
    </row>
    <row r="945" spans="1:7" x14ac:dyDescent="0.2">
      <c r="A945" s="52" t="s">
        <v>430</v>
      </c>
      <c r="B945" s="22" t="s">
        <v>233</v>
      </c>
      <c r="C945" s="34" t="s">
        <v>76</v>
      </c>
      <c r="D945" s="34" t="s">
        <v>93</v>
      </c>
      <c r="E945" s="23"/>
      <c r="F945" s="39">
        <f t="shared" si="136"/>
        <v>2194</v>
      </c>
      <c r="G945" s="39">
        <f t="shared" si="136"/>
        <v>2194</v>
      </c>
    </row>
    <row r="946" spans="1:7" ht="36" x14ac:dyDescent="0.2">
      <c r="A946" s="54" t="s">
        <v>79</v>
      </c>
      <c r="B946" s="29" t="s">
        <v>233</v>
      </c>
      <c r="C946" s="29" t="s">
        <v>76</v>
      </c>
      <c r="D946" s="29" t="s">
        <v>93</v>
      </c>
      <c r="E946" s="29" t="s">
        <v>80</v>
      </c>
      <c r="F946" s="38">
        <f t="shared" si="136"/>
        <v>2194</v>
      </c>
      <c r="G946" s="38">
        <f t="shared" si="136"/>
        <v>2194</v>
      </c>
    </row>
    <row r="947" spans="1:7" x14ac:dyDescent="0.2">
      <c r="A947" s="54" t="s">
        <v>81</v>
      </c>
      <c r="B947" s="29" t="s">
        <v>233</v>
      </c>
      <c r="C947" s="29" t="s">
        <v>76</v>
      </c>
      <c r="D947" s="29" t="s">
        <v>93</v>
      </c>
      <c r="E947" s="29" t="s">
        <v>82</v>
      </c>
      <c r="F947" s="38">
        <v>2194</v>
      </c>
      <c r="G947" s="38">
        <v>2194</v>
      </c>
    </row>
    <row r="948" spans="1:7" ht="40.5" x14ac:dyDescent="0.2">
      <c r="A948" s="138" t="s">
        <v>460</v>
      </c>
      <c r="B948" s="139" t="s">
        <v>217</v>
      </c>
      <c r="C948" s="139"/>
      <c r="D948" s="139"/>
      <c r="E948" s="139"/>
      <c r="F948" s="201">
        <f t="shared" ref="F948:G951" si="137">F949</f>
        <v>204.6</v>
      </c>
      <c r="G948" s="201">
        <f t="shared" si="137"/>
        <v>1063</v>
      </c>
    </row>
    <row r="949" spans="1:7" x14ac:dyDescent="0.2">
      <c r="A949" s="52" t="s">
        <v>115</v>
      </c>
      <c r="B949" s="22" t="s">
        <v>353</v>
      </c>
      <c r="C949" s="34" t="s">
        <v>76</v>
      </c>
      <c r="D949" s="22"/>
      <c r="E949" s="22"/>
      <c r="F949" s="39">
        <f t="shared" si="137"/>
        <v>204.6</v>
      </c>
      <c r="G949" s="39">
        <f t="shared" si="137"/>
        <v>1063</v>
      </c>
    </row>
    <row r="950" spans="1:7" ht="34.5" customHeight="1" x14ac:dyDescent="0.2">
      <c r="A950" s="70" t="s">
        <v>457</v>
      </c>
      <c r="B950" s="22" t="s">
        <v>353</v>
      </c>
      <c r="C950" s="22" t="s">
        <v>76</v>
      </c>
      <c r="D950" s="22" t="s">
        <v>435</v>
      </c>
      <c r="E950" s="22"/>
      <c r="F950" s="39">
        <f t="shared" si="137"/>
        <v>204.6</v>
      </c>
      <c r="G950" s="39">
        <f t="shared" si="137"/>
        <v>1063</v>
      </c>
    </row>
    <row r="951" spans="1:7" x14ac:dyDescent="0.2">
      <c r="A951" s="73" t="s">
        <v>303</v>
      </c>
      <c r="B951" s="29" t="s">
        <v>353</v>
      </c>
      <c r="C951" s="29" t="s">
        <v>76</v>
      </c>
      <c r="D951" s="29" t="s">
        <v>435</v>
      </c>
      <c r="E951" s="29" t="s">
        <v>84</v>
      </c>
      <c r="F951" s="38">
        <f t="shared" si="137"/>
        <v>204.6</v>
      </c>
      <c r="G951" s="38">
        <f t="shared" si="137"/>
        <v>1063</v>
      </c>
    </row>
    <row r="952" spans="1:7" ht="24" x14ac:dyDescent="0.2">
      <c r="A952" s="73" t="s">
        <v>85</v>
      </c>
      <c r="B952" s="29" t="s">
        <v>353</v>
      </c>
      <c r="C952" s="29" t="s">
        <v>76</v>
      </c>
      <c r="D952" s="29" t="s">
        <v>435</v>
      </c>
      <c r="E952" s="29" t="s">
        <v>86</v>
      </c>
      <c r="F952" s="38">
        <v>204.6</v>
      </c>
      <c r="G952" s="38">
        <v>1063</v>
      </c>
    </row>
    <row r="953" spans="1:7" x14ac:dyDescent="0.2">
      <c r="A953" s="332" t="s">
        <v>835</v>
      </c>
      <c r="B953" s="333"/>
      <c r="C953" s="333"/>
      <c r="D953" s="333"/>
      <c r="E953" s="334"/>
      <c r="F953" s="293">
        <v>62148.800000000003</v>
      </c>
      <c r="G953" s="293">
        <v>127541.4</v>
      </c>
    </row>
    <row r="956" spans="1:7" ht="31.5" customHeight="1" x14ac:dyDescent="0.2">
      <c r="A956" s="331"/>
      <c r="B956" s="331"/>
      <c r="C956" s="109"/>
      <c r="D956" s="109"/>
    </row>
  </sheetData>
  <mergeCells count="22">
    <mergeCell ref="A956:B956"/>
    <mergeCell ref="A14:G14"/>
    <mergeCell ref="A1:G1"/>
    <mergeCell ref="A2:G2"/>
    <mergeCell ref="A3:G3"/>
    <mergeCell ref="A4:G4"/>
    <mergeCell ref="A5:G5"/>
    <mergeCell ref="A6:G6"/>
    <mergeCell ref="A7:G7"/>
    <mergeCell ref="A10:G10"/>
    <mergeCell ref="A11:G11"/>
    <mergeCell ref="A12:G12"/>
    <mergeCell ref="A13:G13"/>
    <mergeCell ref="A953:E953"/>
    <mergeCell ref="A17:G18"/>
    <mergeCell ref="A19:G19"/>
    <mergeCell ref="A20:G20"/>
    <mergeCell ref="A21:A22"/>
    <mergeCell ref="B21:B22"/>
    <mergeCell ref="C21:C22"/>
    <mergeCell ref="D21:D22"/>
    <mergeCell ref="E21:E22"/>
  </mergeCells>
  <pageMargins left="0.39370078740157483" right="0.39370078740157483" top="0.74803149606299213" bottom="0.74803149606299213" header="0" footer="0"/>
  <pageSetup paperSize="9" scale="73" orientation="portrait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indexed="13"/>
  </sheetPr>
  <dimension ref="A1:C56"/>
  <sheetViews>
    <sheetView tabSelected="1" view="pageBreakPreview" topLeftCell="A34" zoomScale="150" zoomScaleNormal="100" zoomScaleSheetLayoutView="150" workbookViewId="0">
      <selection activeCell="A10" sqref="A10:C10"/>
    </sheetView>
  </sheetViews>
  <sheetFormatPr defaultRowHeight="12.75" x14ac:dyDescent="0.2"/>
  <cols>
    <col min="1" max="1" width="26.42578125" customWidth="1"/>
    <col min="2" max="2" width="63.7109375" customWidth="1"/>
    <col min="3" max="3" width="15.7109375" customWidth="1"/>
  </cols>
  <sheetData>
    <row r="1" spans="1:3" ht="15" x14ac:dyDescent="0.25">
      <c r="A1" s="314" t="s">
        <v>785</v>
      </c>
      <c r="B1" s="314"/>
      <c r="C1" s="314"/>
    </row>
    <row r="2" spans="1:3" ht="15" x14ac:dyDescent="0.25">
      <c r="A2" s="314" t="s">
        <v>852</v>
      </c>
      <c r="B2" s="314"/>
      <c r="C2" s="314"/>
    </row>
    <row r="3" spans="1:3" ht="15" x14ac:dyDescent="0.25">
      <c r="A3" s="314" t="s">
        <v>847</v>
      </c>
      <c r="B3" s="314"/>
      <c r="C3" s="314"/>
    </row>
    <row r="4" spans="1:3" ht="15" x14ac:dyDescent="0.25">
      <c r="A4" s="314" t="s">
        <v>726</v>
      </c>
      <c r="B4" s="314"/>
      <c r="C4" s="314"/>
    </row>
    <row r="5" spans="1:3" ht="15" x14ac:dyDescent="0.25">
      <c r="A5" s="314" t="s">
        <v>727</v>
      </c>
      <c r="B5" s="314"/>
      <c r="C5" s="314"/>
    </row>
    <row r="6" spans="1:3" ht="15" x14ac:dyDescent="0.25">
      <c r="A6" s="314" t="s">
        <v>730</v>
      </c>
      <c r="B6" s="314"/>
      <c r="C6" s="314"/>
    </row>
    <row r="7" spans="1:3" ht="15" x14ac:dyDescent="0.25">
      <c r="A7" s="314" t="s">
        <v>729</v>
      </c>
      <c r="B7" s="314"/>
      <c r="C7" s="314"/>
    </row>
    <row r="9" spans="1:3" ht="15" x14ac:dyDescent="0.25">
      <c r="A9" s="305" t="s">
        <v>786</v>
      </c>
      <c r="B9" s="305"/>
      <c r="C9" s="305"/>
    </row>
    <row r="10" spans="1:3" ht="15" x14ac:dyDescent="0.25">
      <c r="A10" s="305" t="s">
        <v>849</v>
      </c>
      <c r="B10" s="305"/>
      <c r="C10" s="305"/>
    </row>
    <row r="11" spans="1:3" ht="15" x14ac:dyDescent="0.25">
      <c r="A11" s="305" t="s">
        <v>725</v>
      </c>
      <c r="B11" s="305"/>
      <c r="C11" s="305"/>
    </row>
    <row r="12" spans="1:3" ht="15" x14ac:dyDescent="0.25">
      <c r="A12" s="305" t="s">
        <v>110</v>
      </c>
      <c r="B12" s="305"/>
      <c r="C12" s="305"/>
    </row>
    <row r="13" spans="1:3" ht="15" x14ac:dyDescent="0.25">
      <c r="A13" s="305" t="s">
        <v>537</v>
      </c>
      <c r="B13" s="305"/>
      <c r="C13" s="305"/>
    </row>
    <row r="15" spans="1:3" ht="9.75" customHeight="1" x14ac:dyDescent="0.25">
      <c r="A15" s="1"/>
      <c r="B15" s="1"/>
      <c r="C15" s="1"/>
    </row>
    <row r="16" spans="1:3" ht="15.75" x14ac:dyDescent="0.25">
      <c r="A16" s="317" t="s">
        <v>465</v>
      </c>
      <c r="B16" s="317"/>
      <c r="C16" s="317"/>
    </row>
    <row r="17" spans="1:3" ht="15.75" x14ac:dyDescent="0.25">
      <c r="A17" s="317" t="s">
        <v>474</v>
      </c>
      <c r="B17" s="317"/>
      <c r="C17" s="317"/>
    </row>
    <row r="18" spans="1:3" ht="15.75" x14ac:dyDescent="0.25">
      <c r="A18" s="317" t="s">
        <v>538</v>
      </c>
      <c r="B18" s="317"/>
      <c r="C18" s="317"/>
    </row>
    <row r="19" spans="1:3" ht="13.5" customHeight="1" x14ac:dyDescent="0.2">
      <c r="A19" s="307" t="s">
        <v>466</v>
      </c>
      <c r="B19" s="307"/>
      <c r="C19" s="307"/>
    </row>
    <row r="20" spans="1:3" ht="45.75" customHeight="1" x14ac:dyDescent="0.2">
      <c r="A20" s="3" t="s">
        <v>464</v>
      </c>
      <c r="B20" s="4" t="s">
        <v>443</v>
      </c>
      <c r="C20" s="58" t="s">
        <v>161</v>
      </c>
    </row>
    <row r="21" spans="1:3" ht="31.5" x14ac:dyDescent="0.2">
      <c r="A21" s="26" t="s">
        <v>444</v>
      </c>
      <c r="B21" s="27" t="s">
        <v>117</v>
      </c>
      <c r="C21" s="99">
        <f>C22+C27+C32+C36</f>
        <v>285359.78698000032</v>
      </c>
    </row>
    <row r="22" spans="1:3" s="7" customFormat="1" ht="31.5" x14ac:dyDescent="0.2">
      <c r="A22" s="17" t="s">
        <v>445</v>
      </c>
      <c r="B22" s="6" t="s">
        <v>432</v>
      </c>
      <c r="C22" s="98">
        <f>C23+C25</f>
        <v>184400</v>
      </c>
    </row>
    <row r="23" spans="1:3" ht="31.5" x14ac:dyDescent="0.2">
      <c r="A23" s="18" t="s">
        <v>446</v>
      </c>
      <c r="B23" s="28" t="s">
        <v>118</v>
      </c>
      <c r="C23" s="97">
        <f>C24</f>
        <v>1345209</v>
      </c>
    </row>
    <row r="24" spans="1:3" ht="30.75" customHeight="1" x14ac:dyDescent="0.2">
      <c r="A24" s="18" t="s">
        <v>447</v>
      </c>
      <c r="B24" s="28" t="s">
        <v>116</v>
      </c>
      <c r="C24" s="97">
        <f>280000+85809+85000+218000+182000+200000+110000+118345+180000+4400-118345</f>
        <v>1345209</v>
      </c>
    </row>
    <row r="25" spans="1:3" ht="30.75" customHeight="1" x14ac:dyDescent="0.2">
      <c r="A25" s="18" t="s">
        <v>448</v>
      </c>
      <c r="B25" s="28" t="s">
        <v>119</v>
      </c>
      <c r="C25" s="97">
        <f>C26</f>
        <v>-1160809</v>
      </c>
    </row>
    <row r="26" spans="1:3" ht="30.75" customHeight="1" x14ac:dyDescent="0.2">
      <c r="A26" s="18" t="s">
        <v>449</v>
      </c>
      <c r="B26" s="28" t="s">
        <v>121</v>
      </c>
      <c r="C26" s="97">
        <f>-280000-85809-85000-218000-182000-200000-110000-118345+118345</f>
        <v>-1160809</v>
      </c>
    </row>
    <row r="27" spans="1:3" ht="33" customHeight="1" x14ac:dyDescent="0.2">
      <c r="A27" s="17" t="s">
        <v>450</v>
      </c>
      <c r="B27" s="6" t="s">
        <v>212</v>
      </c>
      <c r="C27" s="98">
        <f>C30+C28</f>
        <v>-4400</v>
      </c>
    </row>
    <row r="28" spans="1:3" ht="37.5" customHeight="1" x14ac:dyDescent="0.2">
      <c r="A28" s="16" t="s">
        <v>209</v>
      </c>
      <c r="B28" s="76" t="s">
        <v>297</v>
      </c>
      <c r="C28" s="97">
        <f>C29</f>
        <v>1155938</v>
      </c>
    </row>
    <row r="29" spans="1:3" ht="50.25" customHeight="1" x14ac:dyDescent="0.2">
      <c r="A29" s="16" t="s">
        <v>208</v>
      </c>
      <c r="B29" s="76" t="s">
        <v>298</v>
      </c>
      <c r="C29" s="97">
        <f>218646+500000+218646+218646</f>
        <v>1155938</v>
      </c>
    </row>
    <row r="30" spans="1:3" ht="48.75" customHeight="1" x14ac:dyDescent="0.2">
      <c r="A30" s="18" t="s">
        <v>210</v>
      </c>
      <c r="B30" s="76" t="s">
        <v>300</v>
      </c>
      <c r="C30" s="97">
        <f>C31</f>
        <v>-1160338</v>
      </c>
    </row>
    <row r="31" spans="1:3" ht="46.5" customHeight="1" x14ac:dyDescent="0.2">
      <c r="A31" s="18" t="s">
        <v>211</v>
      </c>
      <c r="B31" s="76" t="s">
        <v>301</v>
      </c>
      <c r="C31" s="97">
        <f>-218646-4400-500000-218646-218646</f>
        <v>-1160338</v>
      </c>
    </row>
    <row r="32" spans="1:3" s="5" customFormat="1" ht="30.75" customHeight="1" x14ac:dyDescent="0.2">
      <c r="A32" s="17" t="s">
        <v>367</v>
      </c>
      <c r="B32" s="35" t="s">
        <v>157</v>
      </c>
      <c r="C32" s="98">
        <f>C33</f>
        <v>0</v>
      </c>
    </row>
    <row r="33" spans="1:3" s="5" customFormat="1" ht="30.75" customHeight="1" x14ac:dyDescent="0.2">
      <c r="A33" s="18" t="s">
        <v>368</v>
      </c>
      <c r="B33" s="28" t="s">
        <v>369</v>
      </c>
      <c r="C33" s="97">
        <f>C34</f>
        <v>0</v>
      </c>
    </row>
    <row r="34" spans="1:3" s="5" customFormat="1" ht="30.75" customHeight="1" x14ac:dyDescent="0.2">
      <c r="A34" s="18" t="s">
        <v>370</v>
      </c>
      <c r="B34" s="28" t="s">
        <v>371</v>
      </c>
      <c r="C34" s="97">
        <f>C35</f>
        <v>0</v>
      </c>
    </row>
    <row r="35" spans="1:3" s="5" customFormat="1" ht="30.75" customHeight="1" x14ac:dyDescent="0.2">
      <c r="A35" s="18" t="s">
        <v>372</v>
      </c>
      <c r="B35" s="28" t="s">
        <v>373</v>
      </c>
      <c r="C35" s="97">
        <v>0</v>
      </c>
    </row>
    <row r="36" spans="1:3" s="5" customFormat="1" ht="30.75" customHeight="1" x14ac:dyDescent="0.2">
      <c r="A36" s="13" t="s">
        <v>451</v>
      </c>
      <c r="B36" s="100" t="s">
        <v>452</v>
      </c>
      <c r="C36" s="101">
        <f>C40+C44</f>
        <v>105359.78698000032</v>
      </c>
    </row>
    <row r="37" spans="1:3" s="5" customFormat="1" ht="21" customHeight="1" x14ac:dyDescent="0.2">
      <c r="A37" s="75" t="s">
        <v>192</v>
      </c>
      <c r="B37" s="102" t="s">
        <v>193</v>
      </c>
      <c r="C37" s="103">
        <f>C38</f>
        <v>-7934756.8852700004</v>
      </c>
    </row>
    <row r="38" spans="1:3" s="5" customFormat="1" ht="18" customHeight="1" x14ac:dyDescent="0.2">
      <c r="A38" s="75" t="s">
        <v>194</v>
      </c>
      <c r="B38" s="102" t="s">
        <v>195</v>
      </c>
      <c r="C38" s="103">
        <f>C39</f>
        <v>-7934756.8852700004</v>
      </c>
    </row>
    <row r="39" spans="1:3" s="5" customFormat="1" ht="17.25" customHeight="1" x14ac:dyDescent="0.2">
      <c r="A39" s="75" t="s">
        <v>196</v>
      </c>
      <c r="B39" s="102" t="s">
        <v>197</v>
      </c>
      <c r="C39" s="103">
        <f>C40</f>
        <v>-7934756.8852700004</v>
      </c>
    </row>
    <row r="40" spans="1:3" s="5" customFormat="1" ht="30.75" customHeight="1" x14ac:dyDescent="0.2">
      <c r="A40" s="75" t="s">
        <v>198</v>
      </c>
      <c r="B40" s="102" t="s">
        <v>199</v>
      </c>
      <c r="C40" s="103">
        <f>-4998307-1463554-218646-50000-436-121377.1-30664.167-0.02-351.075-1711.5+118345-69.89247-85917.9798-150000-500000+0.02-218646-218646-836.021+6060.85</f>
        <v>-7934756.8852700004</v>
      </c>
    </row>
    <row r="41" spans="1:3" s="5" customFormat="1" ht="15.75" customHeight="1" x14ac:dyDescent="0.2">
      <c r="A41" s="75" t="s">
        <v>200</v>
      </c>
      <c r="B41" s="102" t="s">
        <v>201</v>
      </c>
      <c r="C41" s="103">
        <f>C42</f>
        <v>8040116.6722500008</v>
      </c>
    </row>
    <row r="42" spans="1:3" s="5" customFormat="1" ht="14.25" customHeight="1" x14ac:dyDescent="0.2">
      <c r="A42" s="75" t="s">
        <v>202</v>
      </c>
      <c r="B42" s="102" t="s">
        <v>203</v>
      </c>
      <c r="C42" s="103">
        <f>C43</f>
        <v>8040116.6722500008</v>
      </c>
    </row>
    <row r="43" spans="1:3" s="5" customFormat="1" ht="15" customHeight="1" x14ac:dyDescent="0.2">
      <c r="A43" s="75" t="s">
        <v>204</v>
      </c>
      <c r="B43" s="102" t="s">
        <v>205</v>
      </c>
      <c r="C43" s="103">
        <f>C44</f>
        <v>8040116.6722500008</v>
      </c>
    </row>
    <row r="44" spans="1:3" s="5" customFormat="1" ht="30.75" customHeight="1" x14ac:dyDescent="0.2">
      <c r="A44" s="75" t="s">
        <v>206</v>
      </c>
      <c r="B44" s="102" t="s">
        <v>207</v>
      </c>
      <c r="C44" s="103">
        <f>5178307+1279154+218646+4400+50000+436+121377.1+30664.167+0.02+351.075+1711.5+8181.06419-118345+69.89247+85917.9798+150000+11721.779+28526.696+500000-0.02+218646+218646+836.021+2759.09079+54171.157-6060.85</f>
        <v>8040116.6722500008</v>
      </c>
    </row>
    <row r="45" spans="1:3" s="5" customFormat="1" ht="14.25" customHeight="1" x14ac:dyDescent="0.2">
      <c r="A45" s="85"/>
      <c r="B45" s="86"/>
      <c r="C45" s="87"/>
    </row>
    <row r="46" spans="1:3" s="5" customFormat="1" ht="27" customHeight="1" x14ac:dyDescent="0.25">
      <c r="A46" s="335"/>
      <c r="B46" s="336"/>
      <c r="C46" s="336"/>
    </row>
    <row r="47" spans="1:3" s="5" customFormat="1" x14ac:dyDescent="0.2">
      <c r="C47" s="25"/>
    </row>
    <row r="48" spans="1:3" s="5" customFormat="1" x14ac:dyDescent="0.2">
      <c r="C48" s="25"/>
    </row>
    <row r="49" spans="3:3" s="5" customFormat="1" x14ac:dyDescent="0.2">
      <c r="C49" s="25"/>
    </row>
    <row r="50" spans="3:3" s="5" customFormat="1" x14ac:dyDescent="0.2">
      <c r="C50" s="25"/>
    </row>
    <row r="51" spans="3:3" s="5" customFormat="1" x14ac:dyDescent="0.2">
      <c r="C51" s="25"/>
    </row>
    <row r="52" spans="3:3" s="5" customFormat="1" x14ac:dyDescent="0.2">
      <c r="C52" s="25"/>
    </row>
    <row r="53" spans="3:3" s="5" customFormat="1" x14ac:dyDescent="0.2">
      <c r="C53" s="25"/>
    </row>
    <row r="54" spans="3:3" x14ac:dyDescent="0.2">
      <c r="C54" s="19"/>
    </row>
    <row r="55" spans="3:3" x14ac:dyDescent="0.2">
      <c r="C55" s="19"/>
    </row>
    <row r="56" spans="3:3" x14ac:dyDescent="0.2">
      <c r="C56" s="19"/>
    </row>
  </sheetData>
  <mergeCells count="17">
    <mergeCell ref="A13:C13"/>
    <mergeCell ref="A9:C9"/>
    <mergeCell ref="A10:C10"/>
    <mergeCell ref="A11:C11"/>
    <mergeCell ref="A12:C12"/>
    <mergeCell ref="A46:C46"/>
    <mergeCell ref="A19:C19"/>
    <mergeCell ref="A16:C16"/>
    <mergeCell ref="A17:C17"/>
    <mergeCell ref="A18:C18"/>
    <mergeCell ref="A6:C6"/>
    <mergeCell ref="A7:C7"/>
    <mergeCell ref="A1:C1"/>
    <mergeCell ref="A2:C2"/>
    <mergeCell ref="A3:C3"/>
    <mergeCell ref="A4:C4"/>
    <mergeCell ref="A5:C5"/>
  </mergeCells>
  <phoneticPr fontId="2" type="noConversion"/>
  <pageMargins left="0.39370078740157483" right="0.39370078740157483" top="0.39370078740157483" bottom="0.39370078740157483" header="0" footer="0"/>
  <pageSetup paperSize="9" scale="91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Доходы 2020 </vt:lpstr>
      <vt:lpstr>Доходы 2021-2022</vt:lpstr>
      <vt:lpstr> Ведомственная 2020 </vt:lpstr>
      <vt:lpstr>Ведомственная 2021-2022</vt:lpstr>
      <vt:lpstr>Расходы 2020</vt:lpstr>
      <vt:lpstr>Расходы 2021-2022</vt:lpstr>
      <vt:lpstr>МП, ВЦП и НПР 2020</vt:lpstr>
      <vt:lpstr>МП,ВЦП и НПР 2021-2022</vt:lpstr>
      <vt:lpstr>Источники 2020</vt:lpstr>
      <vt:lpstr>Источники 2021-2022</vt:lpstr>
      <vt:lpstr>' Ведомственная 2020 '!Заголовки_для_печати</vt:lpstr>
      <vt:lpstr>'МП, ВЦП и НПР 2020'!Заголовки_для_печати</vt:lpstr>
      <vt:lpstr>'Расходы 2020'!Заголовки_для_печати</vt:lpstr>
      <vt:lpstr>' Ведомственная 2020 '!Область_печати</vt:lpstr>
      <vt:lpstr>'Ведомственная 2021-2022'!Область_печати</vt:lpstr>
      <vt:lpstr>'Доходы 2020 '!Область_печати</vt:lpstr>
      <vt:lpstr>'МП, ВЦП и НПР 2020'!Область_печати</vt:lpstr>
      <vt:lpstr>'МП,ВЦП и НПР 2021-2022'!Область_печати</vt:lpstr>
      <vt:lpstr>'Расходы 2020'!Область_печати</vt:lpstr>
      <vt:lpstr>'Расходы 2021-2022'!Область_печати</vt:lpstr>
    </vt:vector>
  </TitlesOfParts>
  <Company>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Залина Дзодзиева</cp:lastModifiedBy>
  <cp:lastPrinted>2020-05-26T12:56:25Z</cp:lastPrinted>
  <dcterms:created xsi:type="dcterms:W3CDTF">2010-10-28T10:47:01Z</dcterms:created>
  <dcterms:modified xsi:type="dcterms:W3CDTF">2020-06-29T15:27:01Z</dcterms:modified>
</cp:coreProperties>
</file>